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AMARAS 2023\Reporte Regional 2023\Enero\"/>
    </mc:Choice>
  </mc:AlternateContent>
  <bookViews>
    <workbookView xWindow="0" yWindow="0" windowWidth="20490" windowHeight="7755" tabRatio="801"/>
  </bookViews>
  <sheets>
    <sheet name="Perucámaras " sheetId="1" r:id="rId1"/>
    <sheet name="Índice" sheetId="3" r:id="rId2"/>
    <sheet name="Macro Región Sur" sheetId="14" r:id="rId3"/>
    <sheet name="1. Arequipa" sheetId="4" r:id="rId4"/>
    <sheet name="2. Cusco" sheetId="5" r:id="rId5"/>
    <sheet name="3. Madre de Dios" sheetId="6" r:id="rId6"/>
    <sheet name="4. Moquegua" sheetId="7" r:id="rId7"/>
    <sheet name="5. Puno" sheetId="8" r:id="rId8"/>
    <sheet name="6. Tacna" sheetId="9" r:id="rId9"/>
  </sheets>
  <externalReferences>
    <externalReference r:id="rId10"/>
    <externalReference r:id="rId11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2" i="8" l="1"/>
  <c r="M72" i="8"/>
  <c r="L72" i="8"/>
  <c r="K72" i="8"/>
  <c r="J72" i="8"/>
  <c r="I72" i="8"/>
  <c r="H72" i="8"/>
  <c r="G72" i="8"/>
  <c r="N72" i="7"/>
  <c r="M72" i="7"/>
  <c r="L72" i="7"/>
  <c r="K72" i="7"/>
  <c r="J72" i="7"/>
  <c r="I72" i="7"/>
  <c r="H72" i="7"/>
  <c r="G72" i="7"/>
  <c r="N72" i="6"/>
  <c r="M72" i="6"/>
  <c r="L72" i="6"/>
  <c r="K72" i="6"/>
  <c r="J72" i="6"/>
  <c r="I72" i="6"/>
  <c r="H72" i="6"/>
  <c r="G72" i="6"/>
  <c r="N72" i="5"/>
  <c r="M72" i="5"/>
  <c r="L72" i="5"/>
  <c r="K72" i="5"/>
  <c r="J72" i="5"/>
  <c r="I72" i="5"/>
  <c r="H72" i="5"/>
  <c r="G72" i="5"/>
  <c r="U22" i="14"/>
  <c r="U17" i="14"/>
  <c r="U18" i="14"/>
  <c r="U19" i="14"/>
  <c r="U20" i="14"/>
  <c r="U21" i="14"/>
  <c r="U16" i="14"/>
  <c r="P16" i="14"/>
  <c r="N72" i="9"/>
  <c r="M72" i="9"/>
  <c r="L72" i="9"/>
  <c r="K72" i="9"/>
  <c r="J72" i="9"/>
  <c r="I72" i="9"/>
  <c r="H72" i="9"/>
  <c r="G72" i="9"/>
  <c r="G50" i="4"/>
  <c r="H15" i="6"/>
  <c r="H16" i="6"/>
  <c r="H17" i="6"/>
  <c r="H18" i="6"/>
  <c r="H19" i="6"/>
  <c r="H20" i="6"/>
  <c r="H21" i="6"/>
  <c r="H22" i="6"/>
  <c r="I26" i="6" s="1"/>
  <c r="H23" i="6"/>
  <c r="H24" i="6"/>
  <c r="H25" i="6"/>
  <c r="H26" i="6"/>
  <c r="H27" i="6"/>
  <c r="H28" i="6"/>
  <c r="H29" i="6"/>
  <c r="H30" i="6"/>
  <c r="I34" i="6" s="1"/>
  <c r="H31" i="6"/>
  <c r="H32" i="6"/>
  <c r="H33" i="6"/>
  <c r="H34" i="6"/>
  <c r="H35" i="6"/>
  <c r="H36" i="6"/>
  <c r="H37" i="6"/>
  <c r="H38" i="6"/>
  <c r="I42" i="6" s="1"/>
  <c r="H39" i="6"/>
  <c r="H40" i="6"/>
  <c r="H41" i="6"/>
  <c r="H42" i="6"/>
  <c r="H43" i="6"/>
  <c r="H44" i="6"/>
  <c r="H45" i="6"/>
  <c r="H46" i="6"/>
  <c r="H47" i="6"/>
  <c r="H48" i="6"/>
  <c r="H49" i="6"/>
  <c r="H50" i="6"/>
  <c r="H15" i="7"/>
  <c r="H16" i="7"/>
  <c r="H17" i="7"/>
  <c r="H18" i="7"/>
  <c r="H19" i="7"/>
  <c r="H20" i="7"/>
  <c r="H21" i="7"/>
  <c r="H22" i="7"/>
  <c r="H23" i="7"/>
  <c r="H24" i="7"/>
  <c r="H25" i="7"/>
  <c r="H26" i="7"/>
  <c r="I26" i="7" s="1"/>
  <c r="H27" i="7"/>
  <c r="H28" i="7"/>
  <c r="H29" i="7"/>
  <c r="H30" i="7"/>
  <c r="H31" i="7"/>
  <c r="H32" i="7"/>
  <c r="H33" i="7"/>
  <c r="H34" i="7"/>
  <c r="I34" i="7" s="1"/>
  <c r="H35" i="7"/>
  <c r="H36" i="7"/>
  <c r="H37" i="7"/>
  <c r="H38" i="7"/>
  <c r="H39" i="7"/>
  <c r="H40" i="7"/>
  <c r="H41" i="7"/>
  <c r="H42" i="7"/>
  <c r="I42" i="7" s="1"/>
  <c r="H43" i="7"/>
  <c r="H44" i="7"/>
  <c r="H45" i="7"/>
  <c r="H46" i="7"/>
  <c r="H47" i="7"/>
  <c r="H48" i="7"/>
  <c r="H49" i="7"/>
  <c r="H50" i="7"/>
  <c r="I50" i="7" s="1"/>
  <c r="H15" i="8"/>
  <c r="H16" i="8"/>
  <c r="H17" i="8"/>
  <c r="H18" i="8"/>
  <c r="H19" i="8"/>
  <c r="H20" i="8"/>
  <c r="H21" i="8"/>
  <c r="H22" i="8"/>
  <c r="I26" i="8" s="1"/>
  <c r="H23" i="8"/>
  <c r="H24" i="8"/>
  <c r="H25" i="8"/>
  <c r="H26" i="8"/>
  <c r="H27" i="8"/>
  <c r="H28" i="8"/>
  <c r="H29" i="8"/>
  <c r="H30" i="8"/>
  <c r="I34" i="8" s="1"/>
  <c r="H31" i="8"/>
  <c r="H32" i="8"/>
  <c r="H33" i="8"/>
  <c r="H34" i="8"/>
  <c r="H35" i="8"/>
  <c r="H36" i="8"/>
  <c r="H37" i="8"/>
  <c r="H38" i="8"/>
  <c r="I42" i="8" s="1"/>
  <c r="H39" i="8"/>
  <c r="H40" i="8"/>
  <c r="H41" i="8"/>
  <c r="H42" i="8"/>
  <c r="H43" i="8"/>
  <c r="H44" i="8"/>
  <c r="H45" i="8"/>
  <c r="H46" i="8"/>
  <c r="I50" i="8" s="1"/>
  <c r="H47" i="8"/>
  <c r="H48" i="8"/>
  <c r="H49" i="8"/>
  <c r="H50" i="8"/>
  <c r="H15" i="9"/>
  <c r="H16" i="9"/>
  <c r="H17" i="9"/>
  <c r="H18" i="9"/>
  <c r="H19" i="9"/>
  <c r="H20" i="9"/>
  <c r="H21" i="9"/>
  <c r="H22" i="9"/>
  <c r="H23" i="9"/>
  <c r="H24" i="9"/>
  <c r="H25" i="9"/>
  <c r="H26" i="9"/>
  <c r="I26" i="9" s="1"/>
  <c r="H27" i="9"/>
  <c r="H28" i="9"/>
  <c r="H29" i="9"/>
  <c r="H30" i="9"/>
  <c r="H31" i="9"/>
  <c r="H32" i="9"/>
  <c r="H33" i="9"/>
  <c r="H34" i="9"/>
  <c r="I34" i="9" s="1"/>
  <c r="H35" i="9"/>
  <c r="H36" i="9"/>
  <c r="H37" i="9"/>
  <c r="H38" i="9"/>
  <c r="H39" i="9"/>
  <c r="H40" i="9"/>
  <c r="H41" i="9"/>
  <c r="H42" i="9"/>
  <c r="I42" i="9" s="1"/>
  <c r="H43" i="9"/>
  <c r="H44" i="9"/>
  <c r="H45" i="9"/>
  <c r="H46" i="9"/>
  <c r="H47" i="9"/>
  <c r="H48" i="9"/>
  <c r="H49" i="9"/>
  <c r="H50" i="9"/>
  <c r="I50" i="9" s="1"/>
  <c r="H15" i="5"/>
  <c r="H16" i="5"/>
  <c r="H17" i="5"/>
  <c r="H18" i="5"/>
  <c r="H19" i="5"/>
  <c r="I23" i="5" s="1"/>
  <c r="H20" i="5"/>
  <c r="I24" i="5" s="1"/>
  <c r="H21" i="5"/>
  <c r="I25" i="5" s="1"/>
  <c r="H22" i="5"/>
  <c r="I26" i="5" s="1"/>
  <c r="H23" i="5"/>
  <c r="H24" i="5"/>
  <c r="H25" i="5"/>
  <c r="H26" i="5"/>
  <c r="H27" i="5"/>
  <c r="I31" i="5" s="1"/>
  <c r="H28" i="5"/>
  <c r="I28" i="5" s="1"/>
  <c r="H29" i="5"/>
  <c r="H30" i="5"/>
  <c r="I34" i="5" s="1"/>
  <c r="H31" i="5"/>
  <c r="H32" i="5"/>
  <c r="I32" i="5" s="1"/>
  <c r="H33" i="5"/>
  <c r="H34" i="5"/>
  <c r="H35" i="5"/>
  <c r="I35" i="5" s="1"/>
  <c r="H36" i="5"/>
  <c r="I36" i="5" s="1"/>
  <c r="H37" i="5"/>
  <c r="I41" i="5" s="1"/>
  <c r="H38" i="5"/>
  <c r="I42" i="5" s="1"/>
  <c r="H39" i="5"/>
  <c r="H40" i="5"/>
  <c r="I40" i="5" s="1"/>
  <c r="H41" i="5"/>
  <c r="H42" i="5"/>
  <c r="H43" i="5"/>
  <c r="H44" i="5"/>
  <c r="I44" i="5" s="1"/>
  <c r="H45" i="5"/>
  <c r="I49" i="5" s="1"/>
  <c r="H46" i="5"/>
  <c r="H47" i="5"/>
  <c r="H48" i="5"/>
  <c r="I48" i="5" s="1"/>
  <c r="H49" i="5"/>
  <c r="H50" i="5"/>
  <c r="I19" i="6"/>
  <c r="I20" i="6"/>
  <c r="I21" i="6"/>
  <c r="I22" i="6"/>
  <c r="I23" i="6"/>
  <c r="I24" i="6"/>
  <c r="I25" i="6"/>
  <c r="I27" i="6"/>
  <c r="I28" i="6"/>
  <c r="I29" i="6"/>
  <c r="I30" i="6"/>
  <c r="I31" i="6"/>
  <c r="I32" i="6"/>
  <c r="I33" i="6"/>
  <c r="I35" i="6"/>
  <c r="I36" i="6"/>
  <c r="I37" i="6"/>
  <c r="I38" i="6"/>
  <c r="I39" i="6"/>
  <c r="I40" i="6"/>
  <c r="I41" i="6"/>
  <c r="I43" i="6"/>
  <c r="I44" i="6"/>
  <c r="I45" i="6"/>
  <c r="I46" i="6"/>
  <c r="I47" i="6"/>
  <c r="I48" i="6"/>
  <c r="I49" i="6"/>
  <c r="I19" i="7"/>
  <c r="I20" i="7"/>
  <c r="I21" i="7"/>
  <c r="I22" i="7"/>
  <c r="I23" i="7"/>
  <c r="I24" i="7"/>
  <c r="I25" i="7"/>
  <c r="I27" i="7"/>
  <c r="I28" i="7"/>
  <c r="I29" i="7"/>
  <c r="I30" i="7"/>
  <c r="I31" i="7"/>
  <c r="I32" i="7"/>
  <c r="I33" i="7"/>
  <c r="I35" i="7"/>
  <c r="I36" i="7"/>
  <c r="I37" i="7"/>
  <c r="I38" i="7"/>
  <c r="I39" i="7"/>
  <c r="I40" i="7"/>
  <c r="I41" i="7"/>
  <c r="I43" i="7"/>
  <c r="I44" i="7"/>
  <c r="I45" i="7"/>
  <c r="I46" i="7"/>
  <c r="I47" i="7"/>
  <c r="I48" i="7"/>
  <c r="I49" i="7"/>
  <c r="I19" i="8"/>
  <c r="I20" i="8"/>
  <c r="I21" i="8"/>
  <c r="I22" i="8"/>
  <c r="I23" i="8"/>
  <c r="I24" i="8"/>
  <c r="I25" i="8"/>
  <c r="I27" i="8"/>
  <c r="I28" i="8"/>
  <c r="I29" i="8"/>
  <c r="I30" i="8"/>
  <c r="I31" i="8"/>
  <c r="I32" i="8"/>
  <c r="I33" i="8"/>
  <c r="I35" i="8"/>
  <c r="I36" i="8"/>
  <c r="I37" i="8"/>
  <c r="I38" i="8"/>
  <c r="I39" i="8"/>
  <c r="I40" i="8"/>
  <c r="I41" i="8"/>
  <c r="I43" i="8"/>
  <c r="I44" i="8"/>
  <c r="I45" i="8"/>
  <c r="I46" i="8"/>
  <c r="I47" i="8"/>
  <c r="I48" i="8"/>
  <c r="I49" i="8"/>
  <c r="I19" i="9"/>
  <c r="I20" i="9"/>
  <c r="I21" i="9"/>
  <c r="I22" i="9"/>
  <c r="I23" i="9"/>
  <c r="I24" i="9"/>
  <c r="I25" i="9"/>
  <c r="I27" i="9"/>
  <c r="I28" i="9"/>
  <c r="I29" i="9"/>
  <c r="I30" i="9"/>
  <c r="I31" i="9"/>
  <c r="I32" i="9"/>
  <c r="I33" i="9"/>
  <c r="I35" i="9"/>
  <c r="I36" i="9"/>
  <c r="I37" i="9"/>
  <c r="I38" i="9"/>
  <c r="I39" i="9"/>
  <c r="I40" i="9"/>
  <c r="I41" i="9"/>
  <c r="I43" i="9"/>
  <c r="I44" i="9"/>
  <c r="I45" i="9"/>
  <c r="I46" i="9"/>
  <c r="I47" i="9"/>
  <c r="I48" i="9"/>
  <c r="I49" i="9"/>
  <c r="I19" i="5"/>
  <c r="I20" i="5"/>
  <c r="I21" i="5"/>
  <c r="I22" i="5"/>
  <c r="I29" i="5"/>
  <c r="I30" i="5"/>
  <c r="I33" i="5"/>
  <c r="I37" i="5"/>
  <c r="I38" i="5"/>
  <c r="I43" i="5"/>
  <c r="I46" i="5"/>
  <c r="I47" i="5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N21" i="14"/>
  <c r="N20" i="14"/>
  <c r="N19" i="14"/>
  <c r="N18" i="14"/>
  <c r="N17" i="14"/>
  <c r="N16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N90" i="6"/>
  <c r="N90" i="5"/>
  <c r="N90" i="7"/>
  <c r="N90" i="8"/>
  <c r="N90" i="9"/>
  <c r="N90" i="4"/>
  <c r="N72" i="4"/>
  <c r="T21" i="14"/>
  <c r="T20" i="14"/>
  <c r="T19" i="14"/>
  <c r="T18" i="14"/>
  <c r="T17" i="14"/>
  <c r="T16" i="14"/>
  <c r="G38" i="9"/>
  <c r="G46" i="4"/>
  <c r="G47" i="4"/>
  <c r="G48" i="4"/>
  <c r="G49" i="4"/>
  <c r="G46" i="5"/>
  <c r="G47" i="5"/>
  <c r="G48" i="5"/>
  <c r="G49" i="5"/>
  <c r="G46" i="6"/>
  <c r="G47" i="6"/>
  <c r="G48" i="6"/>
  <c r="G49" i="6"/>
  <c r="G46" i="7"/>
  <c r="G47" i="7"/>
  <c r="G48" i="7"/>
  <c r="G49" i="7"/>
  <c r="G46" i="8"/>
  <c r="G47" i="8"/>
  <c r="G48" i="8"/>
  <c r="G49" i="8"/>
  <c r="G46" i="9"/>
  <c r="G47" i="9"/>
  <c r="G48" i="9"/>
  <c r="G49" i="9"/>
  <c r="G72" i="4"/>
  <c r="H72" i="4"/>
  <c r="I72" i="4"/>
  <c r="J72" i="4"/>
  <c r="K72" i="4"/>
  <c r="L72" i="4"/>
  <c r="M72" i="4"/>
  <c r="I39" i="5" l="1"/>
  <c r="I45" i="5"/>
  <c r="I27" i="5"/>
  <c r="I50" i="6"/>
  <c r="I50" i="5"/>
  <c r="I50" i="4"/>
  <c r="O87" i="14"/>
  <c r="O84" i="14"/>
  <c r="O89" i="14"/>
  <c r="O88" i="14"/>
  <c r="O83" i="14"/>
  <c r="O82" i="14"/>
  <c r="O81" i="14"/>
  <c r="O80" i="14"/>
  <c r="O79" i="14"/>
  <c r="O86" i="14"/>
  <c r="O78" i="14"/>
  <c r="O85" i="14"/>
  <c r="G46" i="14"/>
  <c r="G49" i="14"/>
  <c r="G48" i="14"/>
  <c r="G47" i="14"/>
  <c r="N22" i="14"/>
  <c r="G36" i="14"/>
  <c r="G14" i="14"/>
  <c r="G12" i="14"/>
  <c r="G42" i="14"/>
  <c r="G34" i="14"/>
  <c r="G26" i="14"/>
  <c r="G18" i="14"/>
  <c r="G44" i="14"/>
  <c r="G40" i="14"/>
  <c r="G32" i="14"/>
  <c r="G24" i="14"/>
  <c r="G16" i="14"/>
  <c r="G43" i="14"/>
  <c r="G35" i="14"/>
  <c r="G27" i="14"/>
  <c r="G19" i="14"/>
  <c r="G41" i="14"/>
  <c r="G17" i="14"/>
  <c r="G11" i="14"/>
  <c r="G39" i="14"/>
  <c r="G31" i="14"/>
  <c r="G23" i="14"/>
  <c r="G15" i="14"/>
  <c r="G28" i="14"/>
  <c r="G20" i="14"/>
  <c r="G33" i="14"/>
  <c r="G25" i="14"/>
  <c r="G38" i="14"/>
  <c r="G30" i="14"/>
  <c r="G22" i="14"/>
  <c r="T22" i="14"/>
  <c r="G45" i="14"/>
  <c r="G37" i="14"/>
  <c r="G29" i="14"/>
  <c r="G21" i="14"/>
  <c r="G13" i="14"/>
  <c r="G71" i="14"/>
  <c r="H71" i="14"/>
  <c r="I71" i="14"/>
  <c r="J71" i="14"/>
  <c r="K71" i="14"/>
  <c r="L71" i="14"/>
  <c r="M71" i="14"/>
  <c r="N71" i="14"/>
  <c r="O72" i="14" s="1"/>
  <c r="G60" i="14"/>
  <c r="H60" i="14"/>
  <c r="I60" i="14"/>
  <c r="J60" i="14"/>
  <c r="J79" i="14" s="1"/>
  <c r="K60" i="14"/>
  <c r="L60" i="14"/>
  <c r="M60" i="14"/>
  <c r="N60" i="14"/>
  <c r="G61" i="14"/>
  <c r="H61" i="14"/>
  <c r="I61" i="14"/>
  <c r="I80" i="14" s="1"/>
  <c r="J61" i="14"/>
  <c r="J80" i="14" s="1"/>
  <c r="K61" i="14"/>
  <c r="K80" i="14" s="1"/>
  <c r="L61" i="14"/>
  <c r="L80" i="14" s="1"/>
  <c r="M61" i="14"/>
  <c r="N61" i="14"/>
  <c r="N80" i="14" s="1"/>
  <c r="G62" i="14"/>
  <c r="H62" i="14"/>
  <c r="I62" i="14"/>
  <c r="I81" i="14" s="1"/>
  <c r="J62" i="14"/>
  <c r="J81" i="14" s="1"/>
  <c r="K62" i="14"/>
  <c r="K81" i="14" s="1"/>
  <c r="L62" i="14"/>
  <c r="L81" i="14" s="1"/>
  <c r="M62" i="14"/>
  <c r="M81" i="14" s="1"/>
  <c r="N62" i="14"/>
  <c r="N81" i="14" s="1"/>
  <c r="G63" i="14"/>
  <c r="H63" i="14"/>
  <c r="I63" i="14"/>
  <c r="I82" i="14" s="1"/>
  <c r="J63" i="14"/>
  <c r="J82" i="14" s="1"/>
  <c r="K63" i="14"/>
  <c r="K82" i="14" s="1"/>
  <c r="L63" i="14"/>
  <c r="L82" i="14" s="1"/>
  <c r="M63" i="14"/>
  <c r="M82" i="14" s="1"/>
  <c r="N63" i="14"/>
  <c r="N82" i="14" s="1"/>
  <c r="G64" i="14"/>
  <c r="G83" i="14" s="1"/>
  <c r="H64" i="14"/>
  <c r="I64" i="14"/>
  <c r="I83" i="14" s="1"/>
  <c r="J64" i="14"/>
  <c r="J83" i="14" s="1"/>
  <c r="K64" i="14"/>
  <c r="K83" i="14" s="1"/>
  <c r="L64" i="14"/>
  <c r="L83" i="14" s="1"/>
  <c r="M64" i="14"/>
  <c r="M83" i="14" s="1"/>
  <c r="N64" i="14"/>
  <c r="N83" i="14" s="1"/>
  <c r="G65" i="14"/>
  <c r="G84" i="14" s="1"/>
  <c r="H65" i="14"/>
  <c r="I65" i="14"/>
  <c r="I84" i="14" s="1"/>
  <c r="J65" i="14"/>
  <c r="J84" i="14" s="1"/>
  <c r="K65" i="14"/>
  <c r="K84" i="14" s="1"/>
  <c r="L65" i="14"/>
  <c r="L84" i="14" s="1"/>
  <c r="M65" i="14"/>
  <c r="M84" i="14" s="1"/>
  <c r="N65" i="14"/>
  <c r="N84" i="14" s="1"/>
  <c r="G66" i="14"/>
  <c r="G85" i="14" s="1"/>
  <c r="H66" i="14"/>
  <c r="I66" i="14"/>
  <c r="I85" i="14" s="1"/>
  <c r="J66" i="14"/>
  <c r="J85" i="14" s="1"/>
  <c r="K66" i="14"/>
  <c r="K85" i="14" s="1"/>
  <c r="L66" i="14"/>
  <c r="L85" i="14" s="1"/>
  <c r="M66" i="14"/>
  <c r="M85" i="14" s="1"/>
  <c r="N66" i="14"/>
  <c r="N85" i="14" s="1"/>
  <c r="G67" i="14"/>
  <c r="G86" i="14" s="1"/>
  <c r="H67" i="14"/>
  <c r="I67" i="14"/>
  <c r="I86" i="14" s="1"/>
  <c r="J67" i="14"/>
  <c r="J86" i="14" s="1"/>
  <c r="K67" i="14"/>
  <c r="K86" i="14" s="1"/>
  <c r="L67" i="14"/>
  <c r="L86" i="14" s="1"/>
  <c r="M67" i="14"/>
  <c r="M86" i="14" s="1"/>
  <c r="N67" i="14"/>
  <c r="N86" i="14" s="1"/>
  <c r="G68" i="14"/>
  <c r="G87" i="14" s="1"/>
  <c r="H68" i="14"/>
  <c r="I68" i="14"/>
  <c r="I87" i="14" s="1"/>
  <c r="J68" i="14"/>
  <c r="J87" i="14" s="1"/>
  <c r="K68" i="14"/>
  <c r="K87" i="14" s="1"/>
  <c r="L68" i="14"/>
  <c r="L87" i="14" s="1"/>
  <c r="M68" i="14"/>
  <c r="M87" i="14" s="1"/>
  <c r="N68" i="14"/>
  <c r="N87" i="14" s="1"/>
  <c r="G69" i="14"/>
  <c r="G88" i="14" s="1"/>
  <c r="H69" i="14"/>
  <c r="I69" i="14"/>
  <c r="I88" i="14" s="1"/>
  <c r="J69" i="14"/>
  <c r="J88" i="14" s="1"/>
  <c r="K69" i="14"/>
  <c r="K88" i="14" s="1"/>
  <c r="L69" i="14"/>
  <c r="L88" i="14" s="1"/>
  <c r="M69" i="14"/>
  <c r="M88" i="14" s="1"/>
  <c r="N69" i="14"/>
  <c r="N88" i="14" s="1"/>
  <c r="G70" i="14"/>
  <c r="G89" i="14" s="1"/>
  <c r="H70" i="14"/>
  <c r="I70" i="14"/>
  <c r="I89" i="14" s="1"/>
  <c r="J70" i="14"/>
  <c r="J89" i="14" s="1"/>
  <c r="K70" i="14"/>
  <c r="K89" i="14" s="1"/>
  <c r="L70" i="14"/>
  <c r="L89" i="14" s="1"/>
  <c r="M70" i="14"/>
  <c r="M89" i="14" s="1"/>
  <c r="N70" i="14"/>
  <c r="N89" i="14" s="1"/>
  <c r="H59" i="14"/>
  <c r="I59" i="14"/>
  <c r="J59" i="14"/>
  <c r="K59" i="14"/>
  <c r="L59" i="14"/>
  <c r="M59" i="14"/>
  <c r="N59" i="14"/>
  <c r="G59" i="14"/>
  <c r="G90" i="9"/>
  <c r="H90" i="9"/>
  <c r="I90" i="9"/>
  <c r="J90" i="9"/>
  <c r="K90" i="9"/>
  <c r="L90" i="9"/>
  <c r="M90" i="9"/>
  <c r="F90" i="9"/>
  <c r="G90" i="8"/>
  <c r="H90" i="8"/>
  <c r="I90" i="8"/>
  <c r="J90" i="8"/>
  <c r="K90" i="8"/>
  <c r="L90" i="8"/>
  <c r="M90" i="8"/>
  <c r="F90" i="8"/>
  <c r="G90" i="7"/>
  <c r="H90" i="7"/>
  <c r="I90" i="7"/>
  <c r="J90" i="7"/>
  <c r="K90" i="7"/>
  <c r="L90" i="7"/>
  <c r="M90" i="7"/>
  <c r="F90" i="7"/>
  <c r="G90" i="6"/>
  <c r="H90" i="6"/>
  <c r="I90" i="6"/>
  <c r="J90" i="6"/>
  <c r="K90" i="6"/>
  <c r="L90" i="6"/>
  <c r="M90" i="6"/>
  <c r="F90" i="6"/>
  <c r="G90" i="5"/>
  <c r="H90" i="5"/>
  <c r="I90" i="5"/>
  <c r="J90" i="5"/>
  <c r="K90" i="5"/>
  <c r="L90" i="5"/>
  <c r="M90" i="5"/>
  <c r="F90" i="5"/>
  <c r="G90" i="4"/>
  <c r="H90" i="4"/>
  <c r="I90" i="4"/>
  <c r="J90" i="4"/>
  <c r="K90" i="4"/>
  <c r="L90" i="4"/>
  <c r="M90" i="4"/>
  <c r="F90" i="4"/>
  <c r="N79" i="14" l="1"/>
  <c r="I79" i="14"/>
  <c r="I18" i="14"/>
  <c r="I25" i="14"/>
  <c r="I26" i="14"/>
  <c r="I36" i="14"/>
  <c r="I48" i="14"/>
  <c r="I23" i="14"/>
  <c r="I44" i="14"/>
  <c r="I31" i="14"/>
  <c r="I16" i="14"/>
  <c r="I40" i="14"/>
  <c r="I20" i="14"/>
  <c r="I35" i="14"/>
  <c r="I17" i="14"/>
  <c r="I43" i="14"/>
  <c r="I39" i="14"/>
  <c r="I22" i="14"/>
  <c r="I47" i="14"/>
  <c r="I30" i="14"/>
  <c r="I21" i="14"/>
  <c r="I33" i="14"/>
  <c r="I38" i="14"/>
  <c r="I29" i="14"/>
  <c r="J29" i="14" s="1"/>
  <c r="I41" i="14"/>
  <c r="I34" i="14"/>
  <c r="I46" i="14"/>
  <c r="I37" i="14"/>
  <c r="I24" i="14"/>
  <c r="I42" i="14"/>
  <c r="I19" i="14"/>
  <c r="H46" i="14"/>
  <c r="I45" i="14"/>
  <c r="I49" i="14"/>
  <c r="I32" i="14"/>
  <c r="I28" i="14"/>
  <c r="I27" i="14"/>
  <c r="I15" i="14"/>
  <c r="H50" i="14"/>
  <c r="I50" i="14"/>
  <c r="K79" i="14"/>
  <c r="O90" i="14"/>
  <c r="H49" i="14"/>
  <c r="H47" i="14"/>
  <c r="H48" i="14"/>
  <c r="G80" i="14"/>
  <c r="G81" i="14"/>
  <c r="G79" i="14"/>
  <c r="G82" i="14"/>
  <c r="H45" i="14"/>
  <c r="J72" i="14"/>
  <c r="H72" i="14"/>
  <c r="H87" i="14"/>
  <c r="H84" i="14"/>
  <c r="H80" i="14"/>
  <c r="H88" i="14"/>
  <c r="H83" i="14"/>
  <c r="H79" i="14"/>
  <c r="H89" i="14"/>
  <c r="H86" i="14"/>
  <c r="H82" i="14"/>
  <c r="H85" i="14"/>
  <c r="H81" i="14"/>
  <c r="M80" i="14"/>
  <c r="M79" i="14"/>
  <c r="M78" i="14"/>
  <c r="K72" i="14"/>
  <c r="I72" i="14"/>
  <c r="L79" i="14"/>
  <c r="M72" i="14"/>
  <c r="I78" i="14"/>
  <c r="I90" i="14" s="1"/>
  <c r="K78" i="14"/>
  <c r="N72" i="14"/>
  <c r="P17" i="14"/>
  <c r="J78" i="14"/>
  <c r="J90" i="14" s="1"/>
  <c r="P21" i="14"/>
  <c r="P19" i="14"/>
  <c r="P20" i="14"/>
  <c r="L72" i="14"/>
  <c r="P18" i="14"/>
  <c r="H23" i="14"/>
  <c r="H27" i="14"/>
  <c r="N78" i="14"/>
  <c r="N90" i="14" s="1"/>
  <c r="L78" i="14"/>
  <c r="G78" i="14"/>
  <c r="H78" i="14"/>
  <c r="H30" i="14"/>
  <c r="H22" i="14"/>
  <c r="H18" i="14"/>
  <c r="H44" i="14"/>
  <c r="H42" i="14"/>
  <c r="H34" i="14"/>
  <c r="H26" i="14"/>
  <c r="H40" i="14"/>
  <c r="H38" i="14"/>
  <c r="H41" i="14"/>
  <c r="H19" i="14"/>
  <c r="H37" i="14"/>
  <c r="H29" i="14"/>
  <c r="H16" i="14"/>
  <c r="H20" i="14"/>
  <c r="H24" i="14"/>
  <c r="H31" i="14"/>
  <c r="H35" i="14"/>
  <c r="H17" i="14"/>
  <c r="H21" i="14"/>
  <c r="H25" i="14"/>
  <c r="H32" i="14"/>
  <c r="H39" i="14"/>
  <c r="H28" i="14"/>
  <c r="H36" i="14"/>
  <c r="H43" i="14"/>
  <c r="H33" i="14"/>
  <c r="I14" i="14"/>
  <c r="H15" i="14"/>
  <c r="I20" i="4"/>
  <c r="I28" i="4"/>
  <c r="I36" i="4"/>
  <c r="I46" i="4"/>
  <c r="I47" i="4"/>
  <c r="I49" i="4"/>
  <c r="H14" i="5"/>
  <c r="H14" i="6"/>
  <c r="H14" i="7"/>
  <c r="H14" i="8"/>
  <c r="H14" i="9"/>
  <c r="H14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50" i="6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50" i="7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50" i="8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9" i="9"/>
  <c r="G40" i="9"/>
  <c r="G41" i="9"/>
  <c r="G42" i="9"/>
  <c r="G43" i="9"/>
  <c r="G44" i="9"/>
  <c r="G45" i="9"/>
  <c r="G50" i="9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15" i="5"/>
  <c r="G15" i="6"/>
  <c r="G15" i="7"/>
  <c r="G15" i="8"/>
  <c r="G15" i="9"/>
  <c r="G15" i="4"/>
  <c r="J45" i="14" l="1"/>
  <c r="J36" i="14"/>
  <c r="J46" i="14"/>
  <c r="J37" i="14"/>
  <c r="J40" i="14"/>
  <c r="J20" i="14"/>
  <c r="J44" i="14"/>
  <c r="J33" i="14"/>
  <c r="J24" i="14"/>
  <c r="K90" i="14"/>
  <c r="J49" i="14"/>
  <c r="J48" i="14"/>
  <c r="J28" i="14"/>
  <c r="J34" i="14"/>
  <c r="J30" i="14"/>
  <c r="J41" i="14"/>
  <c r="J32" i="14"/>
  <c r="J26" i="14"/>
  <c r="J22" i="14"/>
  <c r="J50" i="14"/>
  <c r="J47" i="14"/>
  <c r="J43" i="14"/>
  <c r="J42" i="14"/>
  <c r="J38" i="14"/>
  <c r="J23" i="14"/>
  <c r="J19" i="14"/>
  <c r="J25" i="14"/>
  <c r="J21" i="14"/>
  <c r="J39" i="14"/>
  <c r="J35" i="14"/>
  <c r="J31" i="14"/>
  <c r="J27" i="14"/>
  <c r="G90" i="14"/>
  <c r="L90" i="14"/>
  <c r="I44" i="4"/>
  <c r="I48" i="4"/>
  <c r="M90" i="14"/>
  <c r="I45" i="4"/>
  <c r="R16" i="14"/>
  <c r="Q16" i="14" s="1"/>
  <c r="I38" i="4"/>
  <c r="I30" i="4"/>
  <c r="I22" i="4"/>
  <c r="R21" i="14"/>
  <c r="Q21" i="14" s="1"/>
  <c r="H90" i="14"/>
  <c r="I37" i="4"/>
  <c r="I29" i="4"/>
  <c r="I21" i="4"/>
  <c r="I24" i="4"/>
  <c r="I43" i="4"/>
  <c r="I35" i="4"/>
  <c r="I27" i="4"/>
  <c r="I19" i="4"/>
  <c r="P22" i="14"/>
  <c r="R20" i="14"/>
  <c r="Q20" i="14" s="1"/>
  <c r="J18" i="14"/>
  <c r="R19" i="14"/>
  <c r="Q19" i="14" s="1"/>
  <c r="R18" i="14"/>
  <c r="Q18" i="14" s="1"/>
  <c r="R17" i="14"/>
  <c r="Q17" i="14" s="1"/>
  <c r="I41" i="4"/>
  <c r="I33" i="4"/>
  <c r="I25" i="4"/>
  <c r="I40" i="4"/>
  <c r="I32" i="4"/>
  <c r="I39" i="4"/>
  <c r="I31" i="4"/>
  <c r="I23" i="4"/>
  <c r="I42" i="4"/>
  <c r="I34" i="4"/>
  <c r="I26" i="4"/>
  <c r="I18" i="4"/>
  <c r="I18" i="9"/>
  <c r="I18" i="8"/>
  <c r="I18" i="7"/>
  <c r="I18" i="6"/>
  <c r="I18" i="5"/>
  <c r="O21" i="14" l="1"/>
  <c r="O16" i="14"/>
  <c r="Q22" i="14"/>
  <c r="R22" i="14" s="1"/>
  <c r="O17" i="14"/>
  <c r="O18" i="14"/>
  <c r="O19" i="14"/>
  <c r="O20" i="14"/>
  <c r="O22" i="14" l="1"/>
</calcChain>
</file>

<file path=xl/sharedStrings.xml><?xml version="1.0" encoding="utf-8"?>
<sst xmlns="http://schemas.openxmlformats.org/spreadsheetml/2006/main" count="683" uniqueCount="68">
  <si>
    <t xml:space="preserve">Información ampliada del Reporte Regional </t>
  </si>
  <si>
    <t>Edición N° 492</t>
  </si>
  <si>
    <t>Macro Región Sur</t>
  </si>
  <si>
    <t>Lunes 16 de enero 2023</t>
  </si>
  <si>
    <t>Índice</t>
  </si>
  <si>
    <t>Arequipa</t>
  </si>
  <si>
    <t>Cusco</t>
  </si>
  <si>
    <t>Madre de Dios</t>
  </si>
  <si>
    <t>Moquegua</t>
  </si>
  <si>
    <t>Puno</t>
  </si>
  <si>
    <t>Tacna</t>
  </si>
  <si>
    <t>Macro Región Sur:  Crecimiento Económico 2022</t>
  </si>
  <si>
    <t>IAP: Índice de Actividad Productiva</t>
  </si>
  <si>
    <t>Electricidad: Producción de electricidad por departamento - Macro Región Sur (gwh)</t>
  </si>
  <si>
    <t>Año</t>
  </si>
  <si>
    <t>Trimestre</t>
  </si>
  <si>
    <t>Fecha</t>
  </si>
  <si>
    <t>IAP</t>
  </si>
  <si>
    <t>VA% Interanual</t>
  </si>
  <si>
    <t>IAP Anual</t>
  </si>
  <si>
    <t>Var%. IAP Anual</t>
  </si>
  <si>
    <t>Q1</t>
  </si>
  <si>
    <t>Q2</t>
  </si>
  <si>
    <t>Q3</t>
  </si>
  <si>
    <t>Q4</t>
  </si>
  <si>
    <t>(En Millones de soles a precios constantes del 2007)</t>
  </si>
  <si>
    <t>Región</t>
  </si>
  <si>
    <t>VAB 2021</t>
  </si>
  <si>
    <t>Aporte al crecimiento</t>
  </si>
  <si>
    <t>Part. % 21</t>
  </si>
  <si>
    <r>
      <t>VAB 2022</t>
    </r>
    <r>
      <rPr>
        <b/>
        <vertAlign val="superscript"/>
        <sz val="13"/>
        <rFont val="Calibri"/>
        <family val="2"/>
        <scheme val="minor"/>
      </rPr>
      <t>E/</t>
    </r>
  </si>
  <si>
    <t>Var% 22/21</t>
  </si>
  <si>
    <t xml:space="preserve">Arequipa </t>
  </si>
  <si>
    <t xml:space="preserve">Cusco </t>
  </si>
  <si>
    <t xml:space="preserve">Puno </t>
  </si>
  <si>
    <t>MR Sur</t>
  </si>
  <si>
    <r>
      <rPr>
        <b/>
        <sz val="8"/>
        <rFont val="Calibri"/>
        <family val="2"/>
        <scheme val="minor"/>
      </rPr>
      <t xml:space="preserve">E/ </t>
    </r>
    <r>
      <rPr>
        <sz val="8"/>
        <rFont val="Calibri"/>
        <family val="2"/>
        <scheme val="minor"/>
      </rPr>
      <t>Estimado con información a enero 2023</t>
    </r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</si>
  <si>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INEI, BCRP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</si>
  <si>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CIE-PERUCÁMARAS</t>
    </r>
  </si>
  <si>
    <t>Fuente: INEI, BCRP</t>
  </si>
  <si>
    <t>Elaboración: CIE-PERUCÁMARAS</t>
  </si>
  <si>
    <t>Estructura económica (Miles de soles a precios constantes 2007)</t>
  </si>
  <si>
    <t xml:space="preserve">Actividades 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</si>
  <si>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</si>
  <si>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</si>
  <si>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</si>
  <si>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</si>
  <si>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</si>
  <si>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</si>
  <si>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</si>
  <si>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</si>
  <si>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</si>
  <si>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</si>
  <si>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</si>
  <si>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</si>
  <si>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</si>
  <si>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Estructura porcentual (Miles de soles a precios constantes 2007)</t>
  </si>
  <si>
    <t>Arequipa: Crecimiento Económico 2022</t>
  </si>
  <si>
    <t xml:space="preserve">Índice de Producción </t>
  </si>
  <si>
    <r>
      <t>2022</t>
    </r>
    <r>
      <rPr>
        <vertAlign val="superscript"/>
        <sz val="9"/>
        <rFont val="Calibri"/>
        <family val="2"/>
        <scheme val="minor"/>
      </rPr>
      <t>/E</t>
    </r>
  </si>
  <si>
    <t>Estimado al cuarto trimestre 2022</t>
  </si>
  <si>
    <t>Cusco: Crecimiento Económico 2022</t>
  </si>
  <si>
    <t>Madre de Dios: Crecimiento Económico 2022</t>
  </si>
  <si>
    <t>Moquegua: Crecimiento Económico 2022</t>
  </si>
  <si>
    <t>Puno: Crecimiento Económico 2022</t>
  </si>
  <si>
    <t>Tacna: Crecimiento Económico 2022</t>
  </si>
  <si>
    <t>MACRO REGIÓN SUR: Crecimiento Económico 2022</t>
  </si>
  <si>
    <t>Crecimiento Económico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</si>
</sst>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dddd&quot;, &quot;dd&quot; de &quot;mmmm&quot; de &quot;yyyy"/>
    <numFmt numFmtId="166" formatCode="#,##0.0"/>
    <numFmt numFmtId="167" formatCode="_-* #,##0\ _€_-;\-* #,##0\ _€_-;_-* &quot;-&quot;??\ _€_-;_-@_-"/>
    <numFmt numFmtId="168" formatCode="0.0"/>
    <numFmt numFmtId="169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DE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5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2" xfId="0" applyFont="1" applyFill="1" applyBorder="1"/>
    <xf numFmtId="0" fontId="2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14" fontId="18" fillId="2" borderId="1" xfId="0" applyNumberFormat="1" applyFont="1" applyFill="1" applyBorder="1" applyAlignment="1">
      <alignment horizontal="right"/>
    </xf>
    <xf numFmtId="0" fontId="21" fillId="2" borderId="2" xfId="3" applyFill="1" applyBorder="1"/>
    <xf numFmtId="0" fontId="19" fillId="4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2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5" borderId="4" xfId="0" applyFont="1" applyFill="1" applyBorder="1"/>
    <xf numFmtId="0" fontId="18" fillId="5" borderId="5" xfId="0" applyFont="1" applyFill="1" applyBorder="1"/>
    <xf numFmtId="167" fontId="18" fillId="2" borderId="1" xfId="4" applyNumberFormat="1" applyFont="1" applyFill="1" applyBorder="1"/>
    <xf numFmtId="0" fontId="18" fillId="6" borderId="7" xfId="0" applyFont="1" applyFill="1" applyBorder="1"/>
    <xf numFmtId="0" fontId="18" fillId="6" borderId="8" xfId="0" applyFont="1" applyFill="1" applyBorder="1"/>
    <xf numFmtId="0" fontId="22" fillId="6" borderId="6" xfId="0" applyFont="1" applyFill="1" applyBorder="1"/>
    <xf numFmtId="0" fontId="22" fillId="5" borderId="3" xfId="0" applyFont="1" applyFill="1" applyBorder="1"/>
    <xf numFmtId="0" fontId="22" fillId="5" borderId="1" xfId="0" applyFont="1" applyFill="1" applyBorder="1"/>
    <xf numFmtId="168" fontId="18" fillId="2" borderId="1" xfId="0" applyNumberFormat="1" applyFont="1" applyFill="1" applyBorder="1"/>
    <xf numFmtId="167" fontId="18" fillId="6" borderId="1" xfId="4" applyNumberFormat="1" applyFont="1" applyFill="1" applyBorder="1"/>
    <xf numFmtId="168" fontId="18" fillId="6" borderId="1" xfId="0" applyNumberFormat="1" applyFont="1" applyFill="1" applyBorder="1"/>
    <xf numFmtId="0" fontId="22" fillId="2" borderId="2" xfId="0" applyFont="1" applyFill="1" applyBorder="1"/>
    <xf numFmtId="167" fontId="18" fillId="0" borderId="1" xfId="4" applyNumberFormat="1" applyFont="1" applyBorder="1" applyAlignment="1">
      <alignment vertical="center"/>
    </xf>
    <xf numFmtId="9" fontId="18" fillId="2" borderId="1" xfId="1" applyFont="1" applyFill="1" applyBorder="1" applyAlignment="1">
      <alignment horizontal="center" vertical="center"/>
    </xf>
    <xf numFmtId="9" fontId="18" fillId="0" borderId="1" xfId="1" applyFont="1" applyFill="1" applyBorder="1" applyAlignment="1">
      <alignment horizontal="center" vertical="center"/>
    </xf>
    <xf numFmtId="9" fontId="18" fillId="7" borderId="1" xfId="1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/>
    </xf>
    <xf numFmtId="9" fontId="17" fillId="2" borderId="0" xfId="1" applyFont="1" applyFill="1"/>
    <xf numFmtId="3" fontId="18" fillId="2" borderId="1" xfId="0" applyNumberFormat="1" applyFont="1" applyFill="1" applyBorder="1" applyAlignment="1">
      <alignment horizontal="right" vertical="center"/>
    </xf>
    <xf numFmtId="3" fontId="18" fillId="6" borderId="1" xfId="0" applyNumberFormat="1" applyFont="1" applyFill="1" applyBorder="1" applyAlignment="1">
      <alignment horizontal="right" vertical="center"/>
    </xf>
    <xf numFmtId="9" fontId="24" fillId="2" borderId="0" xfId="1" applyFont="1" applyFill="1"/>
    <xf numFmtId="0" fontId="22" fillId="5" borderId="1" xfId="0" applyFont="1" applyFill="1" applyBorder="1" applyAlignment="1">
      <alignment horizontal="center"/>
    </xf>
    <xf numFmtId="168" fontId="18" fillId="6" borderId="1" xfId="0" applyNumberFormat="1" applyFont="1" applyFill="1" applyBorder="1" applyAlignment="1">
      <alignment horizontal="center"/>
    </xf>
    <xf numFmtId="0" fontId="25" fillId="8" borderId="0" xfId="0" applyFont="1" applyFill="1" applyAlignment="1">
      <alignment horizontal="center" vertical="center"/>
    </xf>
    <xf numFmtId="10" fontId="26" fillId="8" borderId="0" xfId="1" applyNumberFormat="1" applyFont="1" applyFill="1" applyBorder="1" applyAlignment="1">
      <alignment horizontal="center" vertical="center"/>
    </xf>
    <xf numFmtId="10" fontId="26" fillId="8" borderId="0" xfId="0" applyNumberFormat="1" applyFont="1" applyFill="1" applyAlignment="1">
      <alignment horizontal="center" vertical="center"/>
    </xf>
    <xf numFmtId="0" fontId="27" fillId="2" borderId="0" xfId="0" applyFont="1" applyFill="1"/>
    <xf numFmtId="3" fontId="29" fillId="2" borderId="1" xfId="0" applyNumberFormat="1" applyFont="1" applyFill="1" applyBorder="1"/>
    <xf numFmtId="169" fontId="29" fillId="2" borderId="1" xfId="1" applyNumberFormat="1" applyFont="1" applyFill="1" applyBorder="1"/>
    <xf numFmtId="0" fontId="28" fillId="2" borderId="1" xfId="0" applyFont="1" applyFill="1" applyBorder="1"/>
    <xf numFmtId="0" fontId="31" fillId="2" borderId="1" xfId="0" applyFont="1" applyFill="1" applyBorder="1"/>
    <xf numFmtId="0" fontId="32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169" fontId="35" fillId="2" borderId="1" xfId="1" applyNumberFormat="1" applyFont="1" applyFill="1" applyBorder="1"/>
    <xf numFmtId="169" fontId="35" fillId="2" borderId="1" xfId="0" applyNumberFormat="1" applyFont="1" applyFill="1" applyBorder="1"/>
    <xf numFmtId="169" fontId="17" fillId="2" borderId="0" xfId="1" applyNumberFormat="1" applyFont="1" applyFill="1"/>
    <xf numFmtId="169" fontId="18" fillId="7" borderId="1" xfId="1" applyNumberFormat="1" applyFont="1" applyFill="1" applyBorder="1" applyAlignment="1">
      <alignment horizontal="center" vertical="center"/>
    </xf>
    <xf numFmtId="169" fontId="17" fillId="2" borderId="0" xfId="0" applyNumberFormat="1" applyFont="1" applyFill="1"/>
    <xf numFmtId="10" fontId="17" fillId="2" borderId="0" xfId="1" applyNumberFormat="1" applyFont="1" applyFill="1"/>
    <xf numFmtId="9" fontId="24" fillId="2" borderId="0" xfId="1" applyNumberFormat="1" applyFont="1" applyFill="1"/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36" fillId="2" borderId="2" xfId="0" applyFont="1" applyFill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EDEDE"/>
      <color rgb="FFFF6969"/>
      <color rgb="FFEE9292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Estructura</a:t>
            </a:r>
            <a:r>
              <a:rPr lang="es-PE" baseline="0"/>
              <a:t> económica</a:t>
            </a:r>
            <a:endParaRPr lang="es-PE"/>
          </a:p>
        </c:rich>
      </c:tx>
      <c:layout>
        <c:manualLayout>
          <c:xMode val="edge"/>
          <c:yMode val="edge"/>
          <c:x val="0.1882305025719298"/>
          <c:y val="2.888392896486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7-496D-92DE-6FC38976C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B97-496D-92DE-6FC38976C2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B97-496D-92DE-6FC38976C2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7-496D-92DE-6FC38976C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97-496D-92DE-6FC38976C2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97-496D-92DE-6FC38976C2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B97-496D-92DE-6FC38976C2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7-496D-92DE-6FC38976C2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B97-496D-92DE-6FC38976C2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B97-496D-92DE-6FC38976C2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7-496D-92DE-6FC38976C22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97-496D-92DE-6FC38976C22C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'Macro Región Sur'!$D$59:$D$70</c:f>
              <c:strCache>
                <c:ptCount val="12"/>
                <c:pt idx="0">
                  <c:v>Agricultura, Ganadería, Caza y Silvicultura</c:v>
                </c:pt>
                <c:pt idx="1">
                  <c:v>Pesca y Acuicultura</c:v>
                </c:pt>
                <c:pt idx="2">
                  <c:v>Extracción de Petróleo, Gas y Minerales</c:v>
                </c:pt>
                <c:pt idx="3">
                  <c:v>Manufactura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Transporte, Almacen., Correo y Mensajería</c:v>
                </c:pt>
                <c:pt idx="8">
                  <c:v>Alojamiento y Restaurantes</c:v>
                </c:pt>
                <c:pt idx="9">
                  <c:v>Telecom. y Otros Serv. de Información</c:v>
                </c:pt>
                <c:pt idx="10">
                  <c:v>Administración Pública y Defensa</c:v>
                </c:pt>
                <c:pt idx="11">
                  <c:v>Otros Servicios</c:v>
                </c:pt>
              </c:strCache>
            </c:strRef>
          </c:cat>
          <c:val>
            <c:numRef>
              <c:f>'Macro Región Sur'!$O$59:$O$70</c:f>
              <c:numCache>
                <c:formatCode>#,##0</c:formatCode>
                <c:ptCount val="12"/>
                <c:pt idx="0">
                  <c:v>5235023</c:v>
                </c:pt>
                <c:pt idx="1">
                  <c:v>188193</c:v>
                </c:pt>
                <c:pt idx="2">
                  <c:v>25212547</c:v>
                </c:pt>
                <c:pt idx="3">
                  <c:v>9922751</c:v>
                </c:pt>
                <c:pt idx="4">
                  <c:v>1070649</c:v>
                </c:pt>
                <c:pt idx="5">
                  <c:v>6877098</c:v>
                </c:pt>
                <c:pt idx="6">
                  <c:v>7094539</c:v>
                </c:pt>
                <c:pt idx="7">
                  <c:v>3560869</c:v>
                </c:pt>
                <c:pt idx="8">
                  <c:v>1393249</c:v>
                </c:pt>
                <c:pt idx="9">
                  <c:v>3002279</c:v>
                </c:pt>
                <c:pt idx="10">
                  <c:v>3635333</c:v>
                </c:pt>
                <c:pt idx="11">
                  <c:v>12511722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7-496D-92DE-6FC38976C2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63766086025415"/>
          <c:y val="0.1163160936646684"/>
          <c:w val="0.399666372757711"/>
          <c:h val="0.8467084971913506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5819775" y="1729059"/>
          <a:ext cx="16095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5818933" y="1964448"/>
          <a:ext cx="16095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5821458" y="2222536"/>
          <a:ext cx="16095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5819775" y="2469822"/>
          <a:ext cx="16095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pSpPr/>
      </xdr:nvGrpSpPr>
      <xdr:grpSpPr>
        <a:xfrm>
          <a:off x="5805750" y="2728189"/>
          <a:ext cx="16095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68632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pSpPr/>
      </xdr:nvGrpSpPr>
      <xdr:grpSpPr>
        <a:xfrm>
          <a:off x="5813182" y="2974157"/>
          <a:ext cx="160950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1</xdr:row>
      <xdr:rowOff>104775</xdr:rowOff>
    </xdr:from>
    <xdr:to>
      <xdr:col>20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2</xdr:col>
      <xdr:colOff>112395</xdr:colOff>
      <xdr:row>4</xdr:row>
      <xdr:rowOff>122591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280147</xdr:colOff>
      <xdr:row>54</xdr:row>
      <xdr:rowOff>61631</xdr:rowOff>
    </xdr:from>
    <xdr:to>
      <xdr:col>20</xdr:col>
      <xdr:colOff>1389529</xdr:colOff>
      <xdr:row>76</xdr:row>
      <xdr:rowOff>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2E19827-C24A-4160-9A0B-1962A4124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163215</xdr:colOff>
      <xdr:row>26</xdr:row>
      <xdr:rowOff>11205</xdr:rowOff>
    </xdr:from>
    <xdr:to>
      <xdr:col>16</xdr:col>
      <xdr:colOff>463144</xdr:colOff>
      <xdr:row>50</xdr:row>
      <xdr:rowOff>6724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8C210B42-BD94-D081-1F70-85662C5B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98" y="4699162"/>
          <a:ext cx="5021016" cy="357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403412</xdr:colOff>
      <xdr:row>9</xdr:row>
      <xdr:rowOff>11207</xdr:rowOff>
    </xdr:from>
    <xdr:to>
      <xdr:col>16</xdr:col>
      <xdr:colOff>281268</xdr:colOff>
      <xdr:row>33</xdr:row>
      <xdr:rowOff>11207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762149B-FEFA-6446-3713-A903FEAE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9383" y="1411942"/>
          <a:ext cx="5032561" cy="376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197247</xdr:colOff>
      <xdr:row>9</xdr:row>
      <xdr:rowOff>119062</xdr:rowOff>
    </xdr:from>
    <xdr:to>
      <xdr:col>16</xdr:col>
      <xdr:colOff>714375</xdr:colOff>
      <xdr:row>33</xdr:row>
      <xdr:rowOff>119062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05443E5-EE6A-D40F-666C-65DE76F2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3966" y="1428750"/>
          <a:ext cx="5041503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109818</xdr:colOff>
      <xdr:row>9</xdr:row>
      <xdr:rowOff>112058</xdr:rowOff>
    </xdr:from>
    <xdr:to>
      <xdr:col>16</xdr:col>
      <xdr:colOff>627530</xdr:colOff>
      <xdr:row>33</xdr:row>
      <xdr:rowOff>112058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0BB3001-3950-0097-A2E4-8857D3A9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9965" y="1479176"/>
          <a:ext cx="5022477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42582</xdr:colOff>
      <xdr:row>10</xdr:row>
      <xdr:rowOff>89647</xdr:rowOff>
    </xdr:from>
    <xdr:to>
      <xdr:col>16</xdr:col>
      <xdr:colOff>560294</xdr:colOff>
      <xdr:row>34</xdr:row>
      <xdr:rowOff>89648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220957E-A3D8-9D56-07FD-88522C9B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7553" y="1613647"/>
          <a:ext cx="5022476" cy="376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160867</xdr:colOff>
      <xdr:row>10</xdr:row>
      <xdr:rowOff>31750</xdr:rowOff>
    </xdr:from>
    <xdr:to>
      <xdr:col>16</xdr:col>
      <xdr:colOff>677334</xdr:colOff>
      <xdr:row>34</xdr:row>
      <xdr:rowOff>31750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7347F04-FA0D-3297-DB3F-45885E5F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6617" y="1481667"/>
          <a:ext cx="5024967" cy="35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143436</xdr:colOff>
      <xdr:row>9</xdr:row>
      <xdr:rowOff>123264</xdr:rowOff>
    </xdr:from>
    <xdr:to>
      <xdr:col>16</xdr:col>
      <xdr:colOff>661148</xdr:colOff>
      <xdr:row>33</xdr:row>
      <xdr:rowOff>123265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F53A8A8-3580-5CD7-A166-00CA0F41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407" y="1490382"/>
          <a:ext cx="5022476" cy="376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zoomScaleNormal="100" workbookViewId="0">
      <selection activeCell="L16" sqref="L16"/>
    </sheetView>
  </sheetViews>
  <sheetFormatPr baseColWidth="10"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82" t="s">
        <v>0</v>
      </c>
      <c r="H2" s="82"/>
      <c r="I2" s="82"/>
      <c r="J2" s="82"/>
      <c r="K2" s="82"/>
      <c r="L2" s="82"/>
      <c r="M2" s="82"/>
      <c r="N2" s="82"/>
      <c r="O2" s="82"/>
      <c r="P2" s="82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83" t="s">
        <v>1</v>
      </c>
      <c r="H3" s="83"/>
      <c r="I3" s="83"/>
      <c r="J3" s="83"/>
      <c r="K3" s="83"/>
      <c r="L3" s="83"/>
      <c r="M3" s="83"/>
      <c r="N3" s="83"/>
      <c r="O3" s="83"/>
      <c r="P3" s="8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84" t="s">
        <v>2</v>
      </c>
      <c r="H9" s="84"/>
      <c r="I9" s="84"/>
      <c r="J9" s="84"/>
      <c r="K9" s="84"/>
      <c r="L9" s="84"/>
      <c r="M9" s="84"/>
      <c r="N9" s="84"/>
      <c r="O9" s="84"/>
      <c r="P9" s="84"/>
      <c r="Q9" s="3"/>
      <c r="R9" s="4"/>
      <c r="S9" s="1"/>
    </row>
    <row r="10" spans="1:19" s="2" customFormat="1" ht="20.25" customHeight="1" x14ac:dyDescent="0.2">
      <c r="G10" s="83" t="s">
        <v>67</v>
      </c>
      <c r="H10" s="83"/>
      <c r="I10" s="83"/>
      <c r="J10" s="83"/>
      <c r="K10" s="83"/>
      <c r="L10" s="83"/>
      <c r="M10" s="83"/>
      <c r="N10" s="83"/>
      <c r="O10" s="83"/>
      <c r="P10" s="83"/>
      <c r="Q10" s="5"/>
      <c r="R10" s="6"/>
      <c r="S10" s="1"/>
    </row>
    <row r="11" spans="1:19" s="2" customFormat="1" ht="15" customHeight="1" x14ac:dyDescent="0.2">
      <c r="G11" s="85" t="s">
        <v>3</v>
      </c>
      <c r="H11" s="85"/>
      <c r="I11" s="85"/>
      <c r="J11" s="85"/>
      <c r="K11" s="85"/>
      <c r="L11" s="85"/>
      <c r="M11" s="85"/>
      <c r="N11" s="85"/>
      <c r="O11" s="85"/>
      <c r="P11" s="85"/>
      <c r="Q11" s="1"/>
      <c r="S11" s="1"/>
    </row>
    <row r="12" spans="1:19" s="2" customFormat="1" ht="14.25" x14ac:dyDescent="0.2"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Normal="100" workbookViewId="0">
      <selection activeCell="K9" sqref="K9:L14"/>
    </sheetView>
  </sheetViews>
  <sheetFormatPr baseColWidth="10"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4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2</v>
      </c>
      <c r="L8" s="20"/>
      <c r="Q8" s="1"/>
      <c r="S8" s="1"/>
    </row>
    <row r="9" spans="1:19" s="2" customFormat="1" ht="20.45" customHeight="1" x14ac:dyDescent="0.25">
      <c r="G9" s="14"/>
      <c r="H9" s="14"/>
      <c r="K9" s="29" t="s">
        <v>5</v>
      </c>
      <c r="L9" s="21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s="29" t="s">
        <v>6</v>
      </c>
      <c r="L10" s="21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2"/>
      <c r="J11" s="22"/>
      <c r="K11" s="29" t="s">
        <v>7</v>
      </c>
      <c r="L11" s="21"/>
      <c r="M11" s="22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2"/>
      <c r="K12" s="29" t="s">
        <v>8</v>
      </c>
      <c r="L12" s="21"/>
      <c r="M12" s="22"/>
      <c r="O12" s="16"/>
      <c r="P12" s="16"/>
      <c r="Q12" s="1"/>
      <c r="S12" s="1"/>
    </row>
    <row r="13" spans="1:19" s="2" customFormat="1" ht="20.45" customHeight="1" x14ac:dyDescent="0.25">
      <c r="I13" s="22"/>
      <c r="J13" s="22"/>
      <c r="K13" s="29" t="s">
        <v>9</v>
      </c>
      <c r="L13" s="22"/>
      <c r="M13" s="22"/>
      <c r="Q13" s="1"/>
      <c r="S13" s="1"/>
    </row>
    <row r="14" spans="1:19" s="2" customFormat="1" ht="20.45" customHeight="1" x14ac:dyDescent="0.25">
      <c r="I14" s="22"/>
      <c r="J14" s="22"/>
      <c r="K14" s="29" t="s">
        <v>10</v>
      </c>
      <c r="L14" s="22"/>
      <c r="M14" s="22"/>
      <c r="Q14" s="1"/>
      <c r="S14" s="1"/>
    </row>
    <row r="15" spans="1:19" s="2" customFormat="1" ht="20.45" customHeight="1" x14ac:dyDescent="0.25">
      <c r="I15" s="22"/>
      <c r="J15" s="22"/>
      <c r="K15" s="28"/>
      <c r="L15" s="22"/>
      <c r="M15" s="22"/>
      <c r="Q15" s="1"/>
      <c r="S15" s="1"/>
    </row>
    <row r="16" spans="1:19" s="2" customFormat="1" ht="20.45" customHeight="1" x14ac:dyDescent="0.25">
      <c r="I16" s="22"/>
      <c r="J16" s="22"/>
      <c r="K16" s="28"/>
      <c r="L16" s="22"/>
      <c r="M16" s="22"/>
      <c r="Q16" s="1"/>
      <c r="S16" s="1"/>
    </row>
    <row r="17" spans="7:19" s="2" customFormat="1" ht="15" x14ac:dyDescent="0.25">
      <c r="I17" s="22"/>
      <c r="J17" s="22"/>
      <c r="K17"/>
      <c r="L17" s="22"/>
      <c r="M17" s="22"/>
      <c r="P17" s="11"/>
      <c r="Q17" s="1"/>
      <c r="S17" s="1"/>
    </row>
    <row r="18" spans="7:19" s="2" customFormat="1" ht="15" x14ac:dyDescent="0.25">
      <c r="I18" s="22"/>
      <c r="J18" s="22"/>
      <c r="K18"/>
      <c r="L18" s="22"/>
      <c r="M18" s="22"/>
      <c r="Q18" s="1"/>
      <c r="S18" s="1"/>
    </row>
    <row r="19" spans="7:19" s="2" customFormat="1" ht="14.25" x14ac:dyDescent="0.2">
      <c r="G19" s="12"/>
      <c r="H19" s="12"/>
      <c r="I19" s="22"/>
      <c r="J19" s="22"/>
      <c r="K19" s="22"/>
      <c r="L19" s="22"/>
      <c r="M19" s="2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 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opLeftCell="D3" zoomScale="115" zoomScaleNormal="115" workbookViewId="0">
      <selection activeCell="M13" sqref="M13:R13"/>
    </sheetView>
  </sheetViews>
  <sheetFormatPr baseColWidth="10" defaultColWidth="0" defaultRowHeight="12" x14ac:dyDescent="0.2"/>
  <cols>
    <col min="1" max="1" width="5.140625" style="23" customWidth="1"/>
    <col min="2" max="2" width="4.42578125" style="23" customWidth="1"/>
    <col min="3" max="9" width="10.5703125" style="23" customWidth="1"/>
    <col min="10" max="10" width="12.7109375" style="23" customWidth="1"/>
    <col min="11" max="12" width="10.5703125" style="23" customWidth="1"/>
    <col min="13" max="13" width="19.7109375" style="23" customWidth="1"/>
    <col min="14" max="14" width="13.5703125" style="23" customWidth="1"/>
    <col min="15" max="15" width="24" style="23" customWidth="1"/>
    <col min="16" max="18" width="13.5703125" style="23" customWidth="1"/>
    <col min="19" max="20" width="10.5703125" style="23" customWidth="1"/>
    <col min="21" max="21" width="23.28515625" style="23" customWidth="1"/>
    <col min="22" max="28" width="0" style="23" hidden="1" customWidth="1"/>
    <col min="29" max="16384" width="11.42578125" style="23" hidden="1"/>
  </cols>
  <sheetData>
    <row r="1" spans="2:21" ht="9" customHeight="1" x14ac:dyDescent="0.25">
      <c r="J1" s="24"/>
      <c r="K1" s="24"/>
      <c r="L1" s="24"/>
    </row>
    <row r="2" spans="2:21" ht="18.75" x14ac:dyDescent="0.2">
      <c r="B2" s="86" t="s">
        <v>11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2"/>
      <c r="S2" s="32"/>
      <c r="T2" s="32"/>
    </row>
    <row r="3" spans="2:21" ht="18.75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32"/>
      <c r="S3" s="32"/>
      <c r="T3" s="32"/>
    </row>
    <row r="4" spans="2:21" x14ac:dyDescent="0.2">
      <c r="B4" s="25"/>
      <c r="D4" s="25"/>
      <c r="I4" s="25"/>
      <c r="M4" s="25"/>
    </row>
    <row r="5" spans="2:21" x14ac:dyDescent="0.2">
      <c r="B5" s="25"/>
      <c r="D5" s="25"/>
      <c r="I5" s="25"/>
      <c r="M5" s="25"/>
    </row>
    <row r="7" spans="2:21" ht="15" x14ac:dyDescent="0.25">
      <c r="C7" s="52"/>
      <c r="D7" s="27"/>
      <c r="E7" s="27"/>
      <c r="F7" s="27"/>
      <c r="G7" s="27"/>
      <c r="H7" s="31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2:21" x14ac:dyDescent="0.2">
      <c r="G8" s="26" t="s">
        <v>12</v>
      </c>
      <c r="K8" s="26" t="s">
        <v>13</v>
      </c>
    </row>
    <row r="9" spans="2:21" x14ac:dyDescent="0.2">
      <c r="H9" s="26"/>
    </row>
    <row r="10" spans="2:21" x14ac:dyDescent="0.2"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2:21" x14ac:dyDescent="0.2">
      <c r="D11" s="33">
        <v>2013</v>
      </c>
      <c r="E11" s="33" t="s">
        <v>21</v>
      </c>
      <c r="F11" s="30">
        <v>41363</v>
      </c>
      <c r="G11" s="37">
        <f>'1. Arequipa'!F11*$T$16+'2. Cusco'!F11*$T$17+'3. Madre de Dios'!F11*$T$18+'4. Moquegua'!F11*$T$19+'5. Puno'!F11*$T$20+'6. Tacna'!F11*$T$21</f>
        <v>123.90979619778039</v>
      </c>
      <c r="H11" s="34"/>
      <c r="I11" s="34"/>
      <c r="J11" s="34"/>
    </row>
    <row r="12" spans="2:21" x14ac:dyDescent="0.2">
      <c r="D12" s="33">
        <v>2013</v>
      </c>
      <c r="E12" s="33" t="s">
        <v>22</v>
      </c>
      <c r="F12" s="30">
        <v>41453</v>
      </c>
      <c r="G12" s="37">
        <f>'1. Arequipa'!F12*$T$16+'2. Cusco'!F12*$T$17+'3. Madre de Dios'!F12*$T$18+'4. Moquegua'!F12*$T$19+'5. Puno'!F12*$T$20+'6. Tacna'!F12*$T$21</f>
        <v>147.85975790872121</v>
      </c>
      <c r="H12" s="33"/>
      <c r="I12" s="33"/>
      <c r="J12" s="33"/>
    </row>
    <row r="13" spans="2:21" ht="17.25" x14ac:dyDescent="0.3">
      <c r="D13" s="33">
        <v>2013</v>
      </c>
      <c r="E13" s="33" t="s">
        <v>23</v>
      </c>
      <c r="F13" s="30">
        <v>41543</v>
      </c>
      <c r="G13" s="37">
        <f>'1. Arequipa'!F13*$T$16+'2. Cusco'!F13*$T$17+'3. Madre de Dios'!F13*$T$18+'4. Moquegua'!F13*$T$19+'5. Puno'!F13*$T$20+'6. Tacna'!F13*$T$21</f>
        <v>143.08961612317478</v>
      </c>
      <c r="H13" s="33"/>
      <c r="I13" s="33"/>
      <c r="J13" s="33"/>
      <c r="M13" s="87" t="s">
        <v>66</v>
      </c>
      <c r="N13" s="87"/>
      <c r="O13" s="87"/>
      <c r="P13" s="87"/>
      <c r="Q13" s="87"/>
      <c r="R13" s="87"/>
    </row>
    <row r="14" spans="2:21" ht="12.75" x14ac:dyDescent="0.2">
      <c r="D14" s="33">
        <v>2013</v>
      </c>
      <c r="E14" s="33" t="s">
        <v>24</v>
      </c>
      <c r="F14" s="30">
        <v>41633</v>
      </c>
      <c r="G14" s="37">
        <f>'1. Arequipa'!F14*$T$16+'2. Cusco'!F14*$T$17+'3. Madre de Dios'!F14*$T$18+'4. Moquegua'!F14*$T$19+'5. Puno'!F14*$T$20+'6. Tacna'!F14*$T$21</f>
        <v>142.71128715053982</v>
      </c>
      <c r="H14" s="33"/>
      <c r="I14" s="37">
        <f>+SUM(G11:G14)</f>
        <v>557.57045738021611</v>
      </c>
      <c r="J14" s="33"/>
      <c r="M14" s="88" t="s">
        <v>25</v>
      </c>
      <c r="N14" s="88"/>
      <c r="O14" s="88"/>
      <c r="P14" s="88"/>
      <c r="Q14" s="88"/>
      <c r="R14" s="88"/>
    </row>
    <row r="15" spans="2:21" ht="18.75" x14ac:dyDescent="0.2">
      <c r="D15" s="33">
        <v>2014</v>
      </c>
      <c r="E15" s="33" t="s">
        <v>21</v>
      </c>
      <c r="F15" s="30">
        <v>41723</v>
      </c>
      <c r="G15" s="37">
        <f>'1. Arequipa'!F15*$T$16+'2. Cusco'!F15*$T$17+'3. Madre de Dios'!F15*$T$18+'4. Moquegua'!F15*$T$19+'5. Puno'!F15*$T$20+'6. Tacna'!F15*$T$21</f>
        <v>131.26976498639578</v>
      </c>
      <c r="H15" s="54">
        <f>+G15/G11-1</f>
        <v>5.9397795932677244E-2</v>
      </c>
      <c r="I15" s="37">
        <f t="shared" ref="I15:I50" si="0">+SUM(G12:G15)</f>
        <v>564.93042616883167</v>
      </c>
      <c r="J15" s="33"/>
      <c r="M15" s="72" t="s">
        <v>26</v>
      </c>
      <c r="N15" s="72" t="s">
        <v>27</v>
      </c>
      <c r="O15" s="72" t="s">
        <v>28</v>
      </c>
      <c r="P15" s="73" t="s">
        <v>29</v>
      </c>
      <c r="Q15" s="72" t="s">
        <v>30</v>
      </c>
      <c r="R15" s="72" t="s">
        <v>31</v>
      </c>
      <c r="T15" s="64"/>
    </row>
    <row r="16" spans="2:21" ht="17.25" x14ac:dyDescent="0.3">
      <c r="D16" s="33">
        <v>2014</v>
      </c>
      <c r="E16" s="33" t="s">
        <v>22</v>
      </c>
      <c r="F16" s="30">
        <v>41813</v>
      </c>
      <c r="G16" s="37">
        <f>'1. Arequipa'!F16*$T$16+'2. Cusco'!F16*$T$17+'3. Madre de Dios'!F16*$T$18+'4. Moquegua'!F16*$T$19+'5. Puno'!F16*$T$20+'6. Tacna'!F16*$T$21</f>
        <v>145.57957539753906</v>
      </c>
      <c r="H16" s="54">
        <f t="shared" ref="H16:H50" si="1">+G16/G12-1</f>
        <v>-1.5421251484733167E-2</v>
      </c>
      <c r="I16" s="37">
        <f t="shared" si="0"/>
        <v>562.65024365764941</v>
      </c>
      <c r="J16" s="33"/>
      <c r="M16" s="71" t="s">
        <v>32</v>
      </c>
      <c r="N16" s="68">
        <f>+'1. Arequipa'!N71/1000</f>
        <v>29897.324000000001</v>
      </c>
      <c r="O16" s="69">
        <f t="shared" ref="O16:O21" si="2">+P16*R16</f>
        <v>2.2086057079352728E-2</v>
      </c>
      <c r="P16" s="74">
        <f>+N16/$N$22</f>
        <v>0.37510325045143139</v>
      </c>
      <c r="Q16" s="68">
        <f t="shared" ref="Q16:Q21" si="3">+N16*(1+R16)</f>
        <v>31657.676659139113</v>
      </c>
      <c r="R16" s="69">
        <f>+'1. Arequipa'!I50</f>
        <v>5.8879940530433883E-2</v>
      </c>
      <c r="T16" s="65">
        <f>SUM('1. Arequipa'!$F$11:$F$49)/(SUM('1. Arequipa'!$F$11:$F$49)+SUM('2. Cusco'!$F$11:$F$49)+SUM('3. Madre de Dios'!$F$11:$F$49)+SUM('4. Moquegua'!$F$11:$F$49)+SUM('5. Puno'!$F$11:$F$49)+SUM('6. Tacna'!$F$11:$F$49))</f>
        <v>0.18583536864822217</v>
      </c>
      <c r="U16" s="76">
        <f>+R16*T16</f>
        <v>1.0941975454458578E-2</v>
      </c>
    </row>
    <row r="17" spans="4:21" ht="17.25" x14ac:dyDescent="0.3">
      <c r="D17" s="33">
        <v>2014</v>
      </c>
      <c r="E17" s="33" t="s">
        <v>23</v>
      </c>
      <c r="F17" s="30">
        <v>41903</v>
      </c>
      <c r="G17" s="37">
        <f>'1. Arequipa'!F17*$T$16+'2. Cusco'!F17*$T$17+'3. Madre de Dios'!F17*$T$18+'4. Moquegua'!F17*$T$19+'5. Puno'!F17*$T$20+'6. Tacna'!F17*$T$21</f>
        <v>135.53084763855128</v>
      </c>
      <c r="H17" s="54">
        <f t="shared" si="1"/>
        <v>-5.2825415913596019E-2</v>
      </c>
      <c r="I17" s="37">
        <f t="shared" si="0"/>
        <v>555.09147517302586</v>
      </c>
      <c r="J17" s="33"/>
      <c r="M17" s="71" t="s">
        <v>33</v>
      </c>
      <c r="N17" s="68">
        <f>+'2. Cusco'!N71/1000</f>
        <v>20508.967000000001</v>
      </c>
      <c r="O17" s="69">
        <f t="shared" si="2"/>
        <v>5.203522743642941E-3</v>
      </c>
      <c r="P17" s="74">
        <f t="shared" ref="P17:P21" si="4">+N17/$N$22</f>
        <v>0.25731333630732778</v>
      </c>
      <c r="Q17" s="68">
        <f t="shared" si="3"/>
        <v>20923.709888047048</v>
      </c>
      <c r="R17" s="69">
        <f>+'2. Cusco'!I50</f>
        <v>2.0222514768639899E-2</v>
      </c>
      <c r="T17" s="65">
        <f>SUM('2. Cusco'!$F$11:$F$49)/(SUM('1. Arequipa'!$F$11:$F$49)+SUM('2. Cusco'!$F$11:$F$49)+SUM('3. Madre de Dios'!$F$11:$F$49)+SUM('4. Moquegua'!$F$11:$F$49)+SUM('5. Puno'!$F$11:$F$49)+SUM('6. Tacna'!$F$11:$F$49))</f>
        <v>0.21824473670470435</v>
      </c>
      <c r="U17" s="76">
        <f t="shared" ref="U17:U21" si="5">+R17*T17</f>
        <v>4.4134574111888095E-3</v>
      </c>
    </row>
    <row r="18" spans="4:21" ht="17.25" x14ac:dyDescent="0.3">
      <c r="D18" s="33">
        <v>2014</v>
      </c>
      <c r="E18" s="33" t="s">
        <v>24</v>
      </c>
      <c r="F18" s="30">
        <v>41993</v>
      </c>
      <c r="G18" s="37">
        <f>'1. Arequipa'!F18*$T$16+'2. Cusco'!F18*$T$17+'3. Madre de Dios'!F18*$T$18+'4. Moquegua'!F18*$T$19+'5. Puno'!F18*$T$20+'6. Tacna'!F18*$T$21</f>
        <v>141.84348418835899</v>
      </c>
      <c r="H18" s="54">
        <f t="shared" si="1"/>
        <v>-6.0808292007444864E-3</v>
      </c>
      <c r="I18" s="37">
        <f t="shared" si="0"/>
        <v>554.22367221084517</v>
      </c>
      <c r="J18" s="55">
        <f>+I18/I14-1</f>
        <v>-6.002443503007715E-3</v>
      </c>
      <c r="M18" s="71" t="s">
        <v>7</v>
      </c>
      <c r="N18" s="68">
        <f>+'3. Madre de Dios'!N71/1000</f>
        <v>1738.171</v>
      </c>
      <c r="O18" s="69">
        <f t="shared" si="2"/>
        <v>1.5886424914481897E-4</v>
      </c>
      <c r="P18" s="74">
        <f t="shared" si="4"/>
        <v>2.1807757508344728E-2</v>
      </c>
      <c r="Q18" s="68">
        <f t="shared" si="3"/>
        <v>1750.8331561476296</v>
      </c>
      <c r="R18" s="69">
        <f>+'3. Madre de Dios'!I50</f>
        <v>7.284758604089836E-3</v>
      </c>
      <c r="T18" s="65">
        <f>SUM('3. Madre de Dios'!$F$11:$F$49)/(SUM('1. Arequipa'!$F$11:$F$49)+SUM('2. Cusco'!$F$11:$F$49)+SUM('3. Madre de Dios'!$F$11:$F$49)+SUM('4. Moquegua'!$F$11:$F$49)+SUM('5. Puno'!$F$11:$F$49)+SUM('6. Tacna'!$F$11:$F$49))</f>
        <v>0.12842788603783656</v>
      </c>
      <c r="U18" s="76">
        <f t="shared" si="5"/>
        <v>9.3556614781919881E-4</v>
      </c>
    </row>
    <row r="19" spans="4:21" ht="17.25" x14ac:dyDescent="0.3">
      <c r="D19" s="33">
        <v>2015</v>
      </c>
      <c r="E19" s="33" t="s">
        <v>21</v>
      </c>
      <c r="F19" s="30">
        <v>42083</v>
      </c>
      <c r="G19" s="37">
        <f>'1. Arequipa'!F19*$T$16+'2. Cusco'!F19*$T$17+'3. Madre de Dios'!F19*$T$18+'4. Moquegua'!F19*$T$19+'5. Puno'!F19*$T$20+'6. Tacna'!F19*$T$21</f>
        <v>135.02805282729895</v>
      </c>
      <c r="H19" s="54">
        <f t="shared" si="1"/>
        <v>2.8630262584020461E-2</v>
      </c>
      <c r="I19" s="37">
        <f t="shared" si="0"/>
        <v>557.98196005174827</v>
      </c>
      <c r="J19" s="55">
        <f t="shared" ref="J19:J50" si="6">+I19/I15-1</f>
        <v>-1.2299684696052915E-2</v>
      </c>
      <c r="M19" s="71" t="s">
        <v>8</v>
      </c>
      <c r="N19" s="68">
        <f>+'4. Moquegua'!N71/1000</f>
        <v>9010.5139999999992</v>
      </c>
      <c r="O19" s="69">
        <f t="shared" si="2"/>
        <v>-7.0842149979722692E-4</v>
      </c>
      <c r="P19" s="74">
        <f t="shared" si="4"/>
        <v>0.11304935149507457</v>
      </c>
      <c r="Q19" s="68">
        <f t="shared" si="3"/>
        <v>8954.0497942579423</v>
      </c>
      <c r="R19" s="69">
        <f>+'4. Moquegua'!I50</f>
        <v>-6.2664799968188412E-3</v>
      </c>
      <c r="T19" s="65">
        <f>SUM('4. Moquegua'!$F$11:$F$49)/(SUM('1. Arequipa'!$F$11:$F$49)+SUM('2. Cusco'!$F$11:$F$49)+SUM('3. Madre de Dios'!$F$11:$F$49)+SUM('4. Moquegua'!$F$11:$F$49)+SUM('5. Puno'!$F$11:$F$49)+SUM('6. Tacna'!$F$11:$F$49))</f>
        <v>0.13061210282352806</v>
      </c>
      <c r="U19" s="76">
        <f t="shared" si="5"/>
        <v>-8.1847812968608422E-4</v>
      </c>
    </row>
    <row r="20" spans="4:21" ht="17.25" x14ac:dyDescent="0.3">
      <c r="D20" s="33">
        <v>2015</v>
      </c>
      <c r="E20" s="33" t="s">
        <v>22</v>
      </c>
      <c r="F20" s="30">
        <v>42173</v>
      </c>
      <c r="G20" s="37">
        <f>'1. Arequipa'!F20*$T$16+'2. Cusco'!F20*$T$17+'3. Madre de Dios'!F20*$T$18+'4. Moquegua'!F20*$T$19+'5. Puno'!F20*$T$20+'6. Tacna'!F20*$T$21</f>
        <v>152.43991634420706</v>
      </c>
      <c r="H20" s="54">
        <f t="shared" si="1"/>
        <v>4.7124336830453251E-2</v>
      </c>
      <c r="I20" s="37">
        <f t="shared" si="0"/>
        <v>564.84230099841625</v>
      </c>
      <c r="J20" s="55">
        <f t="shared" si="6"/>
        <v>3.895950220365707E-3</v>
      </c>
      <c r="M20" s="71" t="s">
        <v>34</v>
      </c>
      <c r="N20" s="68">
        <f>+'5. Puno'!N71/1000</f>
        <v>9696.5750000000007</v>
      </c>
      <c r="O20" s="69">
        <f t="shared" si="2"/>
        <v>3.4409688399426814E-3</v>
      </c>
      <c r="P20" s="74">
        <f t="shared" si="4"/>
        <v>0.12165693493993271</v>
      </c>
      <c r="Q20" s="68">
        <f t="shared" si="3"/>
        <v>9970.8348475429393</v>
      </c>
      <c r="R20" s="69">
        <f>+'5. Puno'!I50</f>
        <v>2.8284198033113661E-2</v>
      </c>
      <c r="T20" s="65">
        <f>SUM('5. Puno'!$F$11:$F$49)/(SUM('1. Arequipa'!$F$11:$F$49)+SUM('2. Cusco'!$F$11:$F$49)+SUM('3. Madre de Dios'!$F$11:$F$49)+SUM('4. Moquegua'!$F$11:$F$49)+SUM('5. Puno'!$F$11:$F$49)+SUM('6. Tacna'!$F$11:$F$49))</f>
        <v>0.17618478532020676</v>
      </c>
      <c r="U20" s="76">
        <f t="shared" si="5"/>
        <v>4.9832453584183443E-3</v>
      </c>
    </row>
    <row r="21" spans="4:21" ht="17.25" x14ac:dyDescent="0.3">
      <c r="D21" s="33">
        <v>2015</v>
      </c>
      <c r="E21" s="33" t="s">
        <v>23</v>
      </c>
      <c r="F21" s="30">
        <v>42263</v>
      </c>
      <c r="G21" s="37">
        <f>'1. Arequipa'!F21*$T$16+'2. Cusco'!F21*$T$17+'3. Madre de Dios'!F21*$T$18+'4. Moquegua'!F21*$T$19+'5. Puno'!F21*$T$20+'6. Tacna'!F21*$T$21</f>
        <v>141.62873216803098</v>
      </c>
      <c r="H21" s="54">
        <f t="shared" si="1"/>
        <v>4.4992594938550123E-2</v>
      </c>
      <c r="I21" s="37">
        <f t="shared" si="0"/>
        <v>570.94018552789601</v>
      </c>
      <c r="J21" s="55">
        <f t="shared" si="6"/>
        <v>2.85515290068723E-2</v>
      </c>
      <c r="M21" s="71" t="s">
        <v>10</v>
      </c>
      <c r="N21" s="68">
        <f>+'6. Tacna'!N71/1000</f>
        <v>8852.7009999999991</v>
      </c>
      <c r="O21" s="69">
        <f t="shared" si="2"/>
        <v>-1.9522330675472081E-3</v>
      </c>
      <c r="P21" s="74">
        <f t="shared" si="4"/>
        <v>0.1110693692978889</v>
      </c>
      <c r="Q21" s="68">
        <f t="shared" si="3"/>
        <v>8697.0997236214826</v>
      </c>
      <c r="R21" s="69">
        <f>+'6. Tacna'!I50</f>
        <v>-1.7576700758165864E-2</v>
      </c>
      <c r="T21" s="65">
        <f>SUM('6. Tacna'!$F$11:$F$49)/(SUM('1. Arequipa'!$F$11:$F$49)+SUM('2. Cusco'!$F$11:$F$49)+SUM('3. Madre de Dios'!$F$11:$F$49)+SUM('4. Moquegua'!$F$11:$F$49)+SUM('5. Puno'!$F$11:$F$49)+SUM('6. Tacna'!$F$11:$F$49))</f>
        <v>0.16069512046550216</v>
      </c>
      <c r="U21" s="76">
        <f t="shared" si="5"/>
        <v>-2.8244900457195469E-3</v>
      </c>
    </row>
    <row r="22" spans="4:21" ht="15.75" x14ac:dyDescent="0.25">
      <c r="D22" s="33">
        <v>2015</v>
      </c>
      <c r="E22" s="33" t="s">
        <v>24</v>
      </c>
      <c r="F22" s="30">
        <v>42353</v>
      </c>
      <c r="G22" s="37">
        <f>'1. Arequipa'!F22*$T$16+'2. Cusco'!F22*$T$17+'3. Madre de Dios'!F22*$T$18+'4. Moquegua'!F22*$T$19+'5. Puno'!F22*$T$20+'6. Tacna'!F22*$T$21</f>
        <v>151.8407676956368</v>
      </c>
      <c r="H22" s="54">
        <f t="shared" si="1"/>
        <v>7.0481090932609014E-2</v>
      </c>
      <c r="I22" s="37">
        <f t="shared" si="0"/>
        <v>580.93746903517376</v>
      </c>
      <c r="J22" s="55">
        <f t="shared" si="6"/>
        <v>4.82003894163614E-2</v>
      </c>
      <c r="M22" s="70" t="s">
        <v>35</v>
      </c>
      <c r="N22" s="68">
        <f>SUM(N16:N21)</f>
        <v>79704.251999999993</v>
      </c>
      <c r="O22" s="69">
        <f>SUM(O16:O21)</f>
        <v>2.822875834473873E-2</v>
      </c>
      <c r="P22" s="75">
        <f>SUM(P16:P21)</f>
        <v>1</v>
      </c>
      <c r="Q22" s="68">
        <f>SUM(Q16:Q21)</f>
        <v>81954.204068756168</v>
      </c>
      <c r="R22" s="69">
        <f>+Q22/N22-1</f>
        <v>2.8228758344738925E-2</v>
      </c>
      <c r="T22" s="66">
        <f>SUM(T16:T21)</f>
        <v>1</v>
      </c>
      <c r="U22" s="79">
        <f>SUM(U16:U21)</f>
        <v>1.7631276196479299E-2</v>
      </c>
    </row>
    <row r="23" spans="4:21" x14ac:dyDescent="0.2">
      <c r="D23" s="33">
        <v>2016</v>
      </c>
      <c r="E23" s="33" t="s">
        <v>21</v>
      </c>
      <c r="F23" s="30">
        <v>42443</v>
      </c>
      <c r="G23" s="37">
        <f>'1. Arequipa'!F23*$T$16+'2. Cusco'!F23*$T$17+'3. Madre de Dios'!F23*$T$18+'4. Moquegua'!F23*$T$19+'5. Puno'!F23*$T$20+'6. Tacna'!F23*$T$21</f>
        <v>148.73163343447058</v>
      </c>
      <c r="H23" s="54">
        <f t="shared" si="1"/>
        <v>0.10148691564632517</v>
      </c>
      <c r="I23" s="37">
        <f t="shared" si="0"/>
        <v>594.64104964234548</v>
      </c>
      <c r="J23" s="55">
        <f t="shared" si="6"/>
        <v>6.5699417212695232E-2</v>
      </c>
      <c r="M23" s="67" t="s">
        <v>36</v>
      </c>
    </row>
    <row r="24" spans="4:21" x14ac:dyDescent="0.2">
      <c r="D24" s="33">
        <v>2016</v>
      </c>
      <c r="E24" s="33" t="s">
        <v>22</v>
      </c>
      <c r="F24" s="30">
        <v>42533</v>
      </c>
      <c r="G24" s="37">
        <f>'1. Arequipa'!F24*$T$16+'2. Cusco'!F24*$T$17+'3. Madre de Dios'!F24*$T$18+'4. Moquegua'!F24*$T$19+'5. Puno'!F24*$T$20+'6. Tacna'!F24*$T$21</f>
        <v>165.46599003324187</v>
      </c>
      <c r="H24" s="54">
        <f t="shared" si="1"/>
        <v>8.5450543410310775E-2</v>
      </c>
      <c r="I24" s="37">
        <f t="shared" si="0"/>
        <v>607.66712333138025</v>
      </c>
      <c r="J24" s="55">
        <f t="shared" si="6"/>
        <v>7.5817307339175466E-2</v>
      </c>
      <c r="M24" s="67" t="s">
        <v>37</v>
      </c>
    </row>
    <row r="25" spans="4:21" x14ac:dyDescent="0.2">
      <c r="D25" s="33">
        <v>2016</v>
      </c>
      <c r="E25" s="33" t="s">
        <v>23</v>
      </c>
      <c r="F25" s="30">
        <v>42623</v>
      </c>
      <c r="G25" s="37">
        <f>'1. Arequipa'!F25*$T$16+'2. Cusco'!F25*$T$17+'3. Madre de Dios'!F25*$T$18+'4. Moquegua'!F25*$T$19+'5. Puno'!F25*$T$20+'6. Tacna'!F25*$T$21</f>
        <v>154.46886693391656</v>
      </c>
      <c r="H25" s="54">
        <f t="shared" si="1"/>
        <v>9.0660521839959651E-2</v>
      </c>
      <c r="I25" s="37">
        <f t="shared" si="0"/>
        <v>620.50725809726578</v>
      </c>
      <c r="J25" s="55">
        <f t="shared" si="6"/>
        <v>8.6816576982647664E-2</v>
      </c>
      <c r="M25" s="67" t="s">
        <v>38</v>
      </c>
      <c r="O25" s="78"/>
    </row>
    <row r="26" spans="4:21" x14ac:dyDescent="0.2">
      <c r="D26" s="33">
        <v>2016</v>
      </c>
      <c r="E26" s="33" t="s">
        <v>24</v>
      </c>
      <c r="F26" s="30">
        <v>42713</v>
      </c>
      <c r="G26" s="37">
        <f>'1. Arequipa'!F26*$T$16+'2. Cusco'!F26*$T$17+'3. Madre de Dios'!F26*$T$18+'4. Moquegua'!F26*$T$19+'5. Puno'!F26*$T$20+'6. Tacna'!F26*$T$21</f>
        <v>159.37337082953826</v>
      </c>
      <c r="H26" s="54">
        <f t="shared" si="1"/>
        <v>4.960856855650575E-2</v>
      </c>
      <c r="I26" s="37">
        <f t="shared" si="0"/>
        <v>628.03986123116727</v>
      </c>
      <c r="J26" s="55">
        <f t="shared" si="6"/>
        <v>8.107996937126738E-2</v>
      </c>
    </row>
    <row r="27" spans="4:21" x14ac:dyDescent="0.2">
      <c r="D27" s="33">
        <v>2017</v>
      </c>
      <c r="E27" s="33" t="s">
        <v>21</v>
      </c>
      <c r="F27" s="30">
        <v>42803</v>
      </c>
      <c r="G27" s="37">
        <f>'1. Arequipa'!F27*$T$16+'2. Cusco'!F27*$T$17+'3. Madre de Dios'!F27*$T$18+'4. Moquegua'!F27*$T$19+'5. Puno'!F27*$T$20+'6. Tacna'!F27*$T$21</f>
        <v>150.21232443596153</v>
      </c>
      <c r="H27" s="54">
        <f t="shared" si="1"/>
        <v>9.9554544470414896E-3</v>
      </c>
      <c r="I27" s="37">
        <f t="shared" si="0"/>
        <v>629.52055223265825</v>
      </c>
      <c r="J27" s="55">
        <f t="shared" si="6"/>
        <v>5.8656398866663295E-2</v>
      </c>
    </row>
    <row r="28" spans="4:21" x14ac:dyDescent="0.2">
      <c r="D28" s="33">
        <v>2017</v>
      </c>
      <c r="E28" s="33" t="s">
        <v>22</v>
      </c>
      <c r="F28" s="30">
        <v>42893</v>
      </c>
      <c r="G28" s="37">
        <f>'1. Arequipa'!F28*$T$16+'2. Cusco'!F28*$T$17+'3. Madre de Dios'!F28*$T$18+'4. Moquegua'!F28*$T$19+'5. Puno'!F28*$T$20+'6. Tacna'!F28*$T$21</f>
        <v>164.35529955387449</v>
      </c>
      <c r="H28" s="54">
        <f t="shared" si="1"/>
        <v>-6.7125001285415209E-3</v>
      </c>
      <c r="I28" s="37">
        <f t="shared" si="0"/>
        <v>628.4098617532909</v>
      </c>
      <c r="J28" s="55">
        <f t="shared" si="6"/>
        <v>3.4135034833205902E-2</v>
      </c>
    </row>
    <row r="29" spans="4:21" x14ac:dyDescent="0.2">
      <c r="D29" s="33">
        <v>2017</v>
      </c>
      <c r="E29" s="33" t="s">
        <v>23</v>
      </c>
      <c r="F29" s="30">
        <v>42983</v>
      </c>
      <c r="G29" s="37">
        <f>'1. Arequipa'!F29*$T$16+'2. Cusco'!F29*$T$17+'3. Madre de Dios'!F29*$T$18+'4. Moquegua'!F29*$T$19+'5. Puno'!F29*$T$20+'6. Tacna'!F29*$T$21</f>
        <v>154.43007460565173</v>
      </c>
      <c r="H29" s="54">
        <f t="shared" si="1"/>
        <v>-2.5113363640727471E-4</v>
      </c>
      <c r="I29" s="37">
        <f t="shared" si="0"/>
        <v>628.37106942502601</v>
      </c>
      <c r="J29" s="55">
        <f t="shared" si="6"/>
        <v>1.2673197976561967E-2</v>
      </c>
    </row>
    <row r="30" spans="4:21" x14ac:dyDescent="0.2">
      <c r="D30" s="33">
        <v>2017</v>
      </c>
      <c r="E30" s="33" t="s">
        <v>24</v>
      </c>
      <c r="F30" s="30">
        <v>43073</v>
      </c>
      <c r="G30" s="37">
        <f>'1. Arequipa'!F30*$T$16+'2. Cusco'!F30*$T$17+'3. Madre de Dios'!F30*$T$18+'4. Moquegua'!F30*$T$19+'5. Puno'!F30*$T$20+'6. Tacna'!F30*$T$21</f>
        <v>159.95045192692592</v>
      </c>
      <c r="H30" s="54">
        <f t="shared" si="1"/>
        <v>3.620938017335984E-3</v>
      </c>
      <c r="I30" s="37">
        <f t="shared" si="0"/>
        <v>628.9481505224137</v>
      </c>
      <c r="J30" s="55">
        <f t="shared" si="6"/>
        <v>1.4462287305552213E-3</v>
      </c>
    </row>
    <row r="31" spans="4:21" x14ac:dyDescent="0.2">
      <c r="D31" s="33">
        <v>2018</v>
      </c>
      <c r="E31" s="33" t="s">
        <v>21</v>
      </c>
      <c r="F31" s="30">
        <v>43189</v>
      </c>
      <c r="G31" s="37">
        <f>'1. Arequipa'!F31*$T$16+'2. Cusco'!F31*$T$17+'3. Madre de Dios'!F31*$T$18+'4. Moquegua'!F31*$T$19+'5. Puno'!F31*$T$20+'6. Tacna'!F31*$T$21</f>
        <v>147.03895099580564</v>
      </c>
      <c r="H31" s="54">
        <f t="shared" si="1"/>
        <v>-2.1125919275077676E-2</v>
      </c>
      <c r="I31" s="37">
        <f t="shared" si="0"/>
        <v>625.77477708225774</v>
      </c>
      <c r="J31" s="55">
        <f t="shared" si="6"/>
        <v>-5.9502031142839584E-3</v>
      </c>
    </row>
    <row r="32" spans="4:21" x14ac:dyDescent="0.2">
      <c r="D32" s="33">
        <v>2018</v>
      </c>
      <c r="E32" s="33" t="s">
        <v>22</v>
      </c>
      <c r="F32" s="30">
        <v>43279</v>
      </c>
      <c r="G32" s="37">
        <f>'1. Arequipa'!F32*$T$16+'2. Cusco'!F32*$T$17+'3. Madre de Dios'!F32*$T$18+'4. Moquegua'!F32*$T$19+'5. Puno'!F32*$T$20+'6. Tacna'!F32*$T$21</f>
        <v>171.24197409106992</v>
      </c>
      <c r="H32" s="54">
        <f t="shared" si="1"/>
        <v>4.190114073527651E-2</v>
      </c>
      <c r="I32" s="37">
        <f t="shared" si="0"/>
        <v>632.66145161945315</v>
      </c>
      <c r="J32" s="55">
        <f t="shared" si="6"/>
        <v>6.7656319942213106E-3</v>
      </c>
    </row>
    <row r="33" spans="4:10" x14ac:dyDescent="0.2">
      <c r="D33" s="33">
        <v>2018</v>
      </c>
      <c r="E33" s="33" t="s">
        <v>23</v>
      </c>
      <c r="F33" s="30">
        <v>43369</v>
      </c>
      <c r="G33" s="37">
        <f>'1. Arequipa'!F33*$T$16+'2. Cusco'!F33*$T$17+'3. Madre de Dios'!F33*$T$18+'4. Moquegua'!F33*$T$19+'5. Puno'!F33*$T$20+'6. Tacna'!F33*$T$21</f>
        <v>157.35455465763198</v>
      </c>
      <c r="H33" s="54">
        <f t="shared" si="1"/>
        <v>1.8937244312340784E-2</v>
      </c>
      <c r="I33" s="37">
        <f t="shared" si="0"/>
        <v>635.5859316714334</v>
      </c>
      <c r="J33" s="55">
        <f t="shared" si="6"/>
        <v>1.148184981369238E-2</v>
      </c>
    </row>
    <row r="34" spans="4:10" x14ac:dyDescent="0.2">
      <c r="D34" s="33">
        <v>2018</v>
      </c>
      <c r="E34" s="33" t="s">
        <v>24</v>
      </c>
      <c r="F34" s="30">
        <v>43459</v>
      </c>
      <c r="G34" s="37">
        <f>'1. Arequipa'!F34*$T$16+'2. Cusco'!F34*$T$17+'3. Madre de Dios'!F34*$T$18+'4. Moquegua'!F34*$T$19+'5. Puno'!F34*$T$20+'6. Tacna'!F34*$T$21</f>
        <v>163.46406339739985</v>
      </c>
      <c r="H34" s="54">
        <f t="shared" si="1"/>
        <v>2.1966874292291161E-2</v>
      </c>
      <c r="I34" s="37">
        <f t="shared" si="0"/>
        <v>639.09954314190736</v>
      </c>
      <c r="J34" s="55">
        <f t="shared" si="6"/>
        <v>1.61402694499726E-2</v>
      </c>
    </row>
    <row r="35" spans="4:10" x14ac:dyDescent="0.2">
      <c r="D35" s="33">
        <v>2019</v>
      </c>
      <c r="E35" s="33" t="s">
        <v>21</v>
      </c>
      <c r="F35" s="30">
        <v>43549</v>
      </c>
      <c r="G35" s="37">
        <f>'1. Arequipa'!F35*$T$16+'2. Cusco'!F35*$T$17+'3. Madre de Dios'!F35*$T$18+'4. Moquegua'!F35*$T$19+'5. Puno'!F35*$T$20+'6. Tacna'!F35*$T$21</f>
        <v>150.26651824821755</v>
      </c>
      <c r="H35" s="54">
        <f t="shared" si="1"/>
        <v>2.1950423548002584E-2</v>
      </c>
      <c r="I35" s="37">
        <f t="shared" si="0"/>
        <v>642.32711039431933</v>
      </c>
      <c r="J35" s="55">
        <f t="shared" si="6"/>
        <v>2.6450943563495199E-2</v>
      </c>
    </row>
    <row r="36" spans="4:10" x14ac:dyDescent="0.2">
      <c r="D36" s="33">
        <v>2019</v>
      </c>
      <c r="E36" s="33" t="s">
        <v>22</v>
      </c>
      <c r="F36" s="30">
        <v>43639</v>
      </c>
      <c r="G36" s="37">
        <f>'1. Arequipa'!F36*$T$16+'2. Cusco'!F36*$T$17+'3. Madre de Dios'!F36*$T$18+'4. Moquegua'!F36*$T$19+'5. Puno'!F36*$T$20+'6. Tacna'!F36*$T$21</f>
        <v>177.41845503646164</v>
      </c>
      <c r="H36" s="54">
        <f t="shared" si="1"/>
        <v>3.6068732436516537E-2</v>
      </c>
      <c r="I36" s="37">
        <f t="shared" si="0"/>
        <v>648.50359133971097</v>
      </c>
      <c r="J36" s="55">
        <f t="shared" si="6"/>
        <v>2.5040469400665843E-2</v>
      </c>
    </row>
    <row r="37" spans="4:10" x14ac:dyDescent="0.2">
      <c r="D37" s="33">
        <v>2019</v>
      </c>
      <c r="E37" s="33" t="s">
        <v>23</v>
      </c>
      <c r="F37" s="30">
        <v>43729</v>
      </c>
      <c r="G37" s="37">
        <f>'1. Arequipa'!F37*$T$16+'2. Cusco'!F37*$T$17+'3. Madre de Dios'!F37*$T$18+'4. Moquegua'!F37*$T$19+'5. Puno'!F37*$T$20+'6. Tacna'!F37*$T$21</f>
        <v>161.59611830159014</v>
      </c>
      <c r="H37" s="54">
        <f t="shared" si="1"/>
        <v>2.6955455170565967E-2</v>
      </c>
      <c r="I37" s="37">
        <f t="shared" si="0"/>
        <v>652.74515498366918</v>
      </c>
      <c r="J37" s="55">
        <f t="shared" si="6"/>
        <v>2.6997487605037618E-2</v>
      </c>
    </row>
    <row r="38" spans="4:10" x14ac:dyDescent="0.2">
      <c r="D38" s="33">
        <v>2019</v>
      </c>
      <c r="E38" s="33" t="s">
        <v>24</v>
      </c>
      <c r="F38" s="30">
        <v>43819</v>
      </c>
      <c r="G38" s="37">
        <f>'1. Arequipa'!F38*$T$16+'2. Cusco'!F38*$T$17+'3. Madre de Dios'!F38*$T$18+'4. Moquegua'!F38*$T$19+'5. Puno'!F38*$T$20+'6. Tacna'!F38*$T$21</f>
        <v>167.59738358095527</v>
      </c>
      <c r="H38" s="54">
        <f t="shared" si="1"/>
        <v>2.5285803482731462E-2</v>
      </c>
      <c r="I38" s="37">
        <f t="shared" si="0"/>
        <v>656.87847516722456</v>
      </c>
      <c r="J38" s="55">
        <f t="shared" si="6"/>
        <v>2.781872122441742E-2</v>
      </c>
    </row>
    <row r="39" spans="4:10" x14ac:dyDescent="0.2">
      <c r="D39" s="33">
        <v>2020</v>
      </c>
      <c r="E39" s="33" t="s">
        <v>21</v>
      </c>
      <c r="F39" s="30">
        <v>43909</v>
      </c>
      <c r="G39" s="37">
        <f>'1. Arequipa'!F39*$T$16+'2. Cusco'!F39*$T$17+'3. Madre de Dios'!F39*$T$18+'4. Moquegua'!F39*$T$19+'5. Puno'!F39*$T$20+'6. Tacna'!F39*$T$21</f>
        <v>146.78557314660648</v>
      </c>
      <c r="H39" s="54">
        <f t="shared" si="1"/>
        <v>-2.3165141125191191E-2</v>
      </c>
      <c r="I39" s="37">
        <f t="shared" si="0"/>
        <v>653.39753006561352</v>
      </c>
      <c r="J39" s="55">
        <f t="shared" si="6"/>
        <v>1.7234862879286217E-2</v>
      </c>
    </row>
    <row r="40" spans="4:10" x14ac:dyDescent="0.2">
      <c r="D40" s="33">
        <v>2020</v>
      </c>
      <c r="E40" s="33" t="s">
        <v>22</v>
      </c>
      <c r="F40" s="30">
        <v>43999</v>
      </c>
      <c r="G40" s="37">
        <f>'1. Arequipa'!F40*$T$16+'2. Cusco'!F40*$T$17+'3. Madre de Dios'!F40*$T$18+'4. Moquegua'!F40*$T$19+'5. Puno'!F40*$T$20+'6. Tacna'!F40*$T$21</f>
        <v>136.08517865326937</v>
      </c>
      <c r="H40" s="54">
        <f t="shared" si="1"/>
        <v>-0.23297055751442419</v>
      </c>
      <c r="I40" s="37">
        <f t="shared" si="0"/>
        <v>612.06425368242128</v>
      </c>
      <c r="J40" s="55">
        <f t="shared" si="6"/>
        <v>-5.6189877965072577E-2</v>
      </c>
    </row>
    <row r="41" spans="4:10" x14ac:dyDescent="0.2">
      <c r="D41" s="33">
        <v>2020</v>
      </c>
      <c r="E41" s="33" t="s">
        <v>23</v>
      </c>
      <c r="F41" s="30">
        <v>44089</v>
      </c>
      <c r="G41" s="37">
        <f>'1. Arequipa'!F41*$T$16+'2. Cusco'!F41*$T$17+'3. Madre de Dios'!F41*$T$18+'4. Moquegua'!F41*$T$19+'5. Puno'!F41*$T$20+'6. Tacna'!F41*$T$21</f>
        <v>142.23815591769016</v>
      </c>
      <c r="H41" s="54">
        <f t="shared" si="1"/>
        <v>-0.11979224864654126</v>
      </c>
      <c r="I41" s="37">
        <f t="shared" si="0"/>
        <v>592.70629129852125</v>
      </c>
      <c r="J41" s="55">
        <f t="shared" si="6"/>
        <v>-9.1979026158608646E-2</v>
      </c>
    </row>
    <row r="42" spans="4:10" x14ac:dyDescent="0.2">
      <c r="D42" s="33">
        <v>2020</v>
      </c>
      <c r="E42" s="33" t="s">
        <v>24</v>
      </c>
      <c r="F42" s="30">
        <v>44179</v>
      </c>
      <c r="G42" s="37">
        <f>'1. Arequipa'!F42*$T$16+'2. Cusco'!F42*$T$17+'3. Madre de Dios'!F42*$T$18+'4. Moquegua'!F42*$T$19+'5. Puno'!F42*$T$20+'6. Tacna'!F42*$T$21</f>
        <v>159.3339374496006</v>
      </c>
      <c r="H42" s="54">
        <f t="shared" si="1"/>
        <v>-4.9305340899687411E-2</v>
      </c>
      <c r="I42" s="37">
        <f t="shared" si="0"/>
        <v>584.44284516716664</v>
      </c>
      <c r="J42" s="55">
        <f t="shared" si="6"/>
        <v>-0.11027249748382706</v>
      </c>
    </row>
    <row r="43" spans="4:10" x14ac:dyDescent="0.2">
      <c r="D43" s="33">
        <v>2021</v>
      </c>
      <c r="E43" s="33" t="s">
        <v>21</v>
      </c>
      <c r="F43" s="30">
        <v>44269</v>
      </c>
      <c r="G43" s="37">
        <f>'1. Arequipa'!F43*$T$16+'2. Cusco'!F43*$T$17+'3. Madre de Dios'!F43*$T$18+'4. Moquegua'!F43*$T$19+'5. Puno'!F43*$T$20+'6. Tacna'!F43*$T$21</f>
        <v>150.52097312224072</v>
      </c>
      <c r="H43" s="54">
        <f t="shared" si="1"/>
        <v>2.5448004838346083E-2</v>
      </c>
      <c r="I43" s="37">
        <f t="shared" si="0"/>
        <v>588.17824514280096</v>
      </c>
      <c r="J43" s="55">
        <f t="shared" si="6"/>
        <v>-9.9815628192324701E-2</v>
      </c>
    </row>
    <row r="44" spans="4:10" x14ac:dyDescent="0.2">
      <c r="D44" s="33">
        <v>2021</v>
      </c>
      <c r="E44" s="33" t="s">
        <v>22</v>
      </c>
      <c r="F44" s="30">
        <v>44359</v>
      </c>
      <c r="G44" s="37">
        <f>'1. Arequipa'!F44*$T$16+'2. Cusco'!F44*$T$17+'3. Madre de Dios'!F44*$T$18+'4. Moquegua'!F44*$T$19+'5. Puno'!F44*$T$20+'6. Tacna'!F44*$T$21</f>
        <v>166.72109408085956</v>
      </c>
      <c r="H44" s="54">
        <f t="shared" si="1"/>
        <v>0.22512308636965717</v>
      </c>
      <c r="I44" s="37">
        <f t="shared" si="0"/>
        <v>618.8141605703911</v>
      </c>
      <c r="J44" s="55">
        <f t="shared" si="6"/>
        <v>1.1028101784019695E-2</v>
      </c>
    </row>
    <row r="45" spans="4:10" x14ac:dyDescent="0.2">
      <c r="D45" s="33">
        <v>2021</v>
      </c>
      <c r="E45" s="33" t="s">
        <v>23</v>
      </c>
      <c r="F45" s="30">
        <v>44449</v>
      </c>
      <c r="G45" s="37">
        <f>'1. Arequipa'!F45*$T$16+'2. Cusco'!F45*$T$17+'3. Madre de Dios'!F45*$T$18+'4. Moquegua'!F45*$T$19+'5. Puno'!F45*$T$20+'6. Tacna'!F45*$T$21</f>
        <v>155.07168814141426</v>
      </c>
      <c r="H45" s="54">
        <f t="shared" si="1"/>
        <v>9.02256651242761E-2</v>
      </c>
      <c r="I45" s="37">
        <f t="shared" si="0"/>
        <v>631.64769279411507</v>
      </c>
      <c r="J45" s="55">
        <f t="shared" si="6"/>
        <v>6.5701009196780458E-2</v>
      </c>
    </row>
    <row r="46" spans="4:10" x14ac:dyDescent="0.2">
      <c r="D46" s="33">
        <v>2021</v>
      </c>
      <c r="E46" s="33" t="s">
        <v>24</v>
      </c>
      <c r="F46" s="30">
        <v>44539</v>
      </c>
      <c r="G46" s="37">
        <f>'1. Arequipa'!F46*$T$16+'2. Cusco'!F46*$T$17+'3. Madre de Dios'!F46*$T$18+'4. Moquegua'!F46*$T$19+'5. Puno'!F46*$T$20+'6. Tacna'!F46*$T$21</f>
        <v>161.8672361680774</v>
      </c>
      <c r="H46" s="54">
        <f t="shared" si="1"/>
        <v>1.5899304059300734E-2</v>
      </c>
      <c r="I46" s="37">
        <f t="shared" si="0"/>
        <v>634.18099151259196</v>
      </c>
      <c r="J46" s="55">
        <f t="shared" si="6"/>
        <v>8.5103525103808586E-2</v>
      </c>
    </row>
    <row r="47" spans="4:10" x14ac:dyDescent="0.2">
      <c r="D47" s="33">
        <v>2022</v>
      </c>
      <c r="E47" s="33" t="s">
        <v>21</v>
      </c>
      <c r="F47" s="30">
        <v>44629</v>
      </c>
      <c r="G47" s="37">
        <f>'1. Arequipa'!F47*$T$16+'2. Cusco'!F47*$T$17+'3. Madre de Dios'!F47*$T$18+'4. Moquegua'!F47*$T$19+'5. Puno'!F47*$T$20+'6. Tacna'!F47*$T$21</f>
        <v>155.39387026970584</v>
      </c>
      <c r="H47" s="54">
        <f t="shared" si="1"/>
        <v>3.2373542679050793E-2</v>
      </c>
      <c r="I47" s="37">
        <f t="shared" si="0"/>
        <v>639.05388866005705</v>
      </c>
      <c r="J47" s="55">
        <f t="shared" si="6"/>
        <v>8.6496982738462735E-2</v>
      </c>
    </row>
    <row r="48" spans="4:10" x14ac:dyDescent="0.2">
      <c r="D48" s="33">
        <v>2022</v>
      </c>
      <c r="E48" s="33" t="s">
        <v>22</v>
      </c>
      <c r="F48" s="30">
        <v>44719</v>
      </c>
      <c r="G48" s="37">
        <f>'1. Arequipa'!F48*$T$16+'2. Cusco'!F48*$T$17+'3. Madre de Dios'!F48*$T$18+'4. Moquegua'!F48*$T$19+'5. Puno'!F48*$T$20+'6. Tacna'!F48*$T$21</f>
        <v>174.92387757943527</v>
      </c>
      <c r="H48" s="54">
        <f t="shared" si="1"/>
        <v>4.9200633811804062E-2</v>
      </c>
      <c r="I48" s="37">
        <f t="shared" si="0"/>
        <v>647.2566721586328</v>
      </c>
      <c r="J48" s="55">
        <f t="shared" si="6"/>
        <v>4.5962929422986853E-2</v>
      </c>
    </row>
    <row r="49" spans="3:21" x14ac:dyDescent="0.2">
      <c r="D49" s="33">
        <v>2022</v>
      </c>
      <c r="E49" s="33" t="s">
        <v>23</v>
      </c>
      <c r="F49" s="30">
        <v>44809</v>
      </c>
      <c r="G49" s="37">
        <f>'1. Arequipa'!F49*$T$16+'2. Cusco'!F49*$T$17+'3. Madre de Dios'!F49*$T$18+'4. Moquegua'!F49*$T$19+'5. Puno'!F49*$T$20+'6. Tacna'!F49*$T$21</f>
        <v>155.08354150592032</v>
      </c>
      <c r="H49" s="54">
        <f t="shared" si="1"/>
        <v>7.6437966518128064E-5</v>
      </c>
      <c r="I49" s="37">
        <f t="shared" si="0"/>
        <v>647.26852552313881</v>
      </c>
      <c r="J49" s="55">
        <f t="shared" si="6"/>
        <v>2.4730293337927645E-2</v>
      </c>
    </row>
    <row r="50" spans="3:21" x14ac:dyDescent="0.2">
      <c r="D50" s="33">
        <v>2022</v>
      </c>
      <c r="E50" s="33" t="s">
        <v>24</v>
      </c>
      <c r="F50" s="30">
        <v>44899</v>
      </c>
      <c r="G50" s="57">
        <v>166.68</v>
      </c>
      <c r="H50" s="54">
        <f t="shared" si="1"/>
        <v>2.9732785620217861E-2</v>
      </c>
      <c r="I50" s="37">
        <f t="shared" si="0"/>
        <v>652.08128935506147</v>
      </c>
      <c r="J50" s="77">
        <f t="shared" si="6"/>
        <v>2.8225850478071468E-2</v>
      </c>
    </row>
    <row r="52" spans="3:21" x14ac:dyDescent="0.2">
      <c r="D52" s="26" t="s">
        <v>39</v>
      </c>
    </row>
    <row r="53" spans="3:21" x14ac:dyDescent="0.2">
      <c r="D53" s="26" t="s">
        <v>40</v>
      </c>
    </row>
    <row r="56" spans="3:21" ht="15" x14ac:dyDescent="0.25">
      <c r="C56" s="52" t="s">
        <v>41</v>
      </c>
      <c r="D56" s="27"/>
      <c r="E56" s="27"/>
      <c r="F56" s="27"/>
      <c r="G56" s="27"/>
      <c r="H56" s="3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8" spans="3:21" x14ac:dyDescent="0.2">
      <c r="D58" s="47" t="s">
        <v>42</v>
      </c>
      <c r="E58" s="41"/>
      <c r="F58" s="42"/>
      <c r="G58" s="48">
        <v>2013</v>
      </c>
      <c r="H58" s="48">
        <v>2014</v>
      </c>
      <c r="I58" s="48">
        <v>2015</v>
      </c>
      <c r="J58" s="48">
        <v>2016</v>
      </c>
      <c r="K58" s="48">
        <v>2017</v>
      </c>
      <c r="L58" s="48">
        <v>2018</v>
      </c>
      <c r="M58" s="48">
        <v>2019</v>
      </c>
      <c r="N58" s="48">
        <v>2020</v>
      </c>
      <c r="O58" s="48">
        <v>2021</v>
      </c>
    </row>
    <row r="59" spans="3:21" x14ac:dyDescent="0.2">
      <c r="D59" s="38" t="s">
        <v>43</v>
      </c>
      <c r="E59" s="39"/>
      <c r="F59" s="40"/>
      <c r="G59" s="59">
        <f>'1. Arequipa'!F59+'2. Cusco'!F59+'3. Madre de Dios'!F59+'4. Moquegua'!F59+'5. Puno'!F59+'6. Tacna'!F59</f>
        <v>4393574</v>
      </c>
      <c r="H59" s="59">
        <f>'1. Arequipa'!G59+'2. Cusco'!G59+'3. Madre de Dios'!G59+'4. Moquegua'!G59+'5. Puno'!G59+'6. Tacna'!G59</f>
        <v>4535523</v>
      </c>
      <c r="I59" s="59">
        <f>'1. Arequipa'!H59+'2. Cusco'!H59+'3. Madre de Dios'!H59+'4. Moquegua'!H59+'5. Puno'!H59+'6. Tacna'!H59</f>
        <v>4430792</v>
      </c>
      <c r="J59" s="59">
        <f>'1. Arequipa'!I59+'2. Cusco'!I59+'3. Madre de Dios'!I59+'4. Moquegua'!I59+'5. Puno'!I59+'6. Tacna'!I59</f>
        <v>4562736</v>
      </c>
      <c r="K59" s="59">
        <f>'1. Arequipa'!J59+'2. Cusco'!J59+'3. Madre de Dios'!J59+'4. Moquegua'!J59+'5. Puno'!J59+'6. Tacna'!J59</f>
        <v>4747415</v>
      </c>
      <c r="L59" s="59">
        <f>'1. Arequipa'!K59+'2. Cusco'!K59+'3. Madre de Dios'!K59+'4. Moquegua'!K59+'5. Puno'!K59+'6. Tacna'!K59</f>
        <v>5120039</v>
      </c>
      <c r="M59" s="59">
        <f>'1. Arequipa'!L59+'2. Cusco'!L59+'3. Madre de Dios'!L59+'4. Moquegua'!L59+'5. Puno'!L59+'6. Tacna'!L59</f>
        <v>5192955</v>
      </c>
      <c r="N59" s="59">
        <f>'1. Arequipa'!M59+'2. Cusco'!M59+'3. Madre de Dios'!M59+'4. Moquegua'!M59+'5. Puno'!M59+'6. Tacna'!M59</f>
        <v>5138053</v>
      </c>
      <c r="O59" s="59">
        <f>'1. Arequipa'!N59+'2. Cusco'!N59+'3. Madre de Dios'!N59+'4. Moquegua'!N59+'5. Puno'!N59+'6. Tacna'!N59</f>
        <v>5235023</v>
      </c>
      <c r="Q59" s="76"/>
    </row>
    <row r="60" spans="3:21" x14ac:dyDescent="0.2">
      <c r="D60" s="38" t="s">
        <v>44</v>
      </c>
      <c r="E60" s="39"/>
      <c r="F60" s="40"/>
      <c r="G60" s="59">
        <f>'1. Arequipa'!F60+'2. Cusco'!F60+'3. Madre de Dios'!F60+'4. Moquegua'!F60+'5. Puno'!F60+'6. Tacna'!F60</f>
        <v>168246</v>
      </c>
      <c r="H60" s="59">
        <f>'1. Arequipa'!G60+'2. Cusco'!G60+'3. Madre de Dios'!G60+'4. Moquegua'!G60+'5. Puno'!G60+'6. Tacna'!G60</f>
        <v>187882</v>
      </c>
      <c r="I60" s="59">
        <f>'1. Arequipa'!H60+'2. Cusco'!H60+'3. Madre de Dios'!H60+'4. Moquegua'!H60+'5. Puno'!H60+'6. Tacna'!H60</f>
        <v>188897</v>
      </c>
      <c r="J60" s="59">
        <f>'1. Arequipa'!I60+'2. Cusco'!I60+'3. Madre de Dios'!I60+'4. Moquegua'!I60+'5. Puno'!I60+'6. Tacna'!I60</f>
        <v>193512</v>
      </c>
      <c r="K60" s="59">
        <f>'1. Arequipa'!J60+'2. Cusco'!J60+'3. Madre de Dios'!J60+'4. Moquegua'!J60+'5. Puno'!J60+'6. Tacna'!J60</f>
        <v>195917</v>
      </c>
      <c r="L60" s="59">
        <f>'1. Arequipa'!K60+'2. Cusco'!K60+'3. Madre de Dios'!K60+'4. Moquegua'!K60+'5. Puno'!K60+'6. Tacna'!K60</f>
        <v>244811</v>
      </c>
      <c r="M60" s="59">
        <f>'1. Arequipa'!L60+'2. Cusco'!L60+'3. Madre de Dios'!L60+'4. Moquegua'!L60+'5. Puno'!L60+'6. Tacna'!L60</f>
        <v>272778</v>
      </c>
      <c r="N60" s="59">
        <f>'1. Arequipa'!M60+'2. Cusco'!M60+'3. Madre de Dios'!M60+'4. Moquegua'!M60+'5. Puno'!M60+'6. Tacna'!M60</f>
        <v>190596</v>
      </c>
      <c r="O60" s="59">
        <f>'1. Arequipa'!N60+'2. Cusco'!N60+'3. Madre de Dios'!N60+'4. Moquegua'!N60+'5. Puno'!N60+'6. Tacna'!N60</f>
        <v>188193</v>
      </c>
      <c r="Q60" s="76"/>
    </row>
    <row r="61" spans="3:21" x14ac:dyDescent="0.2">
      <c r="D61" s="38" t="s">
        <v>45</v>
      </c>
      <c r="E61" s="39"/>
      <c r="F61" s="40"/>
      <c r="G61" s="59">
        <f>'1. Arequipa'!F61+'2. Cusco'!F61+'3. Madre de Dios'!F61+'4. Moquegua'!F61+'5. Puno'!F61+'6. Tacna'!F61</f>
        <v>21706365</v>
      </c>
      <c r="H61" s="59">
        <f>'1. Arequipa'!G61+'2. Cusco'!G61+'3. Madre de Dios'!G61+'4. Moquegua'!G61+'5. Puno'!G61+'6. Tacna'!G61</f>
        <v>20800420</v>
      </c>
      <c r="I61" s="59">
        <f>'1. Arequipa'!H61+'2. Cusco'!H61+'3. Madre de Dios'!H61+'4. Moquegua'!H61+'5. Puno'!H61+'6. Tacna'!H61</f>
        <v>22959454</v>
      </c>
      <c r="J61" s="59">
        <f>'1. Arequipa'!I61+'2. Cusco'!I61+'3. Madre de Dios'!I61+'4. Moquegua'!I61+'5. Puno'!I61+'6. Tacna'!I61</f>
        <v>28815869</v>
      </c>
      <c r="K61" s="59">
        <f>'1. Arequipa'!J61+'2. Cusco'!J61+'3. Madre de Dios'!J61+'4. Moquegua'!J61+'5. Puno'!J61+'6. Tacna'!J61</f>
        <v>28480568</v>
      </c>
      <c r="L61" s="59">
        <f>'1. Arequipa'!K61+'2. Cusco'!K61+'3. Madre de Dios'!K61+'4. Moquegua'!K61+'5. Puno'!K61+'6. Tacna'!K61</f>
        <v>27757792</v>
      </c>
      <c r="M61" s="59">
        <f>'1. Arequipa'!L61+'2. Cusco'!L61+'3. Madre de Dios'!L61+'4. Moquegua'!L61+'5. Puno'!L61+'6. Tacna'!L61</f>
        <v>28385324</v>
      </c>
      <c r="N61" s="59">
        <f>'1. Arequipa'!M61+'2. Cusco'!M61+'3. Madre de Dios'!M61+'4. Moquegua'!M61+'5. Puno'!M61+'6. Tacna'!M61</f>
        <v>24886604</v>
      </c>
      <c r="O61" s="59">
        <f>'1. Arequipa'!N61+'2. Cusco'!N61+'3. Madre de Dios'!N61+'4. Moquegua'!N61+'5. Puno'!N61+'6. Tacna'!N61</f>
        <v>25212547</v>
      </c>
      <c r="Q61" s="76"/>
    </row>
    <row r="62" spans="3:21" x14ac:dyDescent="0.2">
      <c r="D62" s="38" t="s">
        <v>46</v>
      </c>
      <c r="E62" s="39"/>
      <c r="F62" s="40"/>
      <c r="G62" s="59">
        <f>'1. Arequipa'!F62+'2. Cusco'!F62+'3. Madre de Dios'!F62+'4. Moquegua'!F62+'5. Puno'!F62+'6. Tacna'!F62</f>
        <v>9741132</v>
      </c>
      <c r="H62" s="59">
        <f>'1. Arequipa'!G62+'2. Cusco'!G62+'3. Madre de Dios'!G62+'4. Moquegua'!G62+'5. Puno'!G62+'6. Tacna'!G62</f>
        <v>9601992</v>
      </c>
      <c r="I62" s="59">
        <f>'1. Arequipa'!H62+'2. Cusco'!H62+'3. Madre de Dios'!H62+'4. Moquegua'!H62+'5. Puno'!H62+'6. Tacna'!H62</f>
        <v>9467738</v>
      </c>
      <c r="J62" s="59">
        <f>'1. Arequipa'!I62+'2. Cusco'!I62+'3. Madre de Dios'!I62+'4. Moquegua'!I62+'5. Puno'!I62+'6. Tacna'!I62</f>
        <v>9395378</v>
      </c>
      <c r="K62" s="59">
        <f>'1. Arequipa'!J62+'2. Cusco'!J62+'3. Madre de Dios'!J62+'4. Moquegua'!J62+'5. Puno'!J62+'6. Tacna'!J62</f>
        <v>9456185</v>
      </c>
      <c r="L62" s="59">
        <f>'1. Arequipa'!K62+'2. Cusco'!K62+'3. Madre de Dios'!K62+'4. Moquegua'!K62+'5. Puno'!K62+'6. Tacna'!K62</f>
        <v>9754054</v>
      </c>
      <c r="M62" s="59">
        <f>'1. Arequipa'!L62+'2. Cusco'!L62+'3. Madre de Dios'!L62+'4. Moquegua'!L62+'5. Puno'!L62+'6. Tacna'!L62</f>
        <v>9453347</v>
      </c>
      <c r="N62" s="59">
        <f>'1. Arequipa'!M62+'2. Cusco'!M62+'3. Madre de Dios'!M62+'4. Moquegua'!M62+'5. Puno'!M62+'6. Tacna'!M62</f>
        <v>8751088</v>
      </c>
      <c r="O62" s="59">
        <f>'1. Arequipa'!N62+'2. Cusco'!N62+'3. Madre de Dios'!N62+'4. Moquegua'!N62+'5. Puno'!N62+'6. Tacna'!N62</f>
        <v>9922751</v>
      </c>
      <c r="Q62" s="76"/>
    </row>
    <row r="63" spans="3:21" x14ac:dyDescent="0.2">
      <c r="D63" s="38" t="s">
        <v>47</v>
      </c>
      <c r="E63" s="39"/>
      <c r="F63" s="40"/>
      <c r="G63" s="59">
        <f>'1. Arequipa'!F63+'2. Cusco'!F63+'3. Madre de Dios'!F63+'4. Moquegua'!F63+'5. Puno'!F63+'6. Tacna'!F63</f>
        <v>894421</v>
      </c>
      <c r="H63" s="59">
        <f>'1. Arequipa'!G63+'2. Cusco'!G63+'3. Madre de Dios'!G63+'4. Moquegua'!G63+'5. Puno'!G63+'6. Tacna'!G63</f>
        <v>693687</v>
      </c>
      <c r="I63" s="59">
        <f>'1. Arequipa'!H63+'2. Cusco'!H63+'3. Madre de Dios'!H63+'4. Moquegua'!H63+'5. Puno'!H63+'6. Tacna'!H63</f>
        <v>832211</v>
      </c>
      <c r="J63" s="59">
        <f>'1. Arequipa'!I63+'2. Cusco'!I63+'3. Madre de Dios'!I63+'4. Moquegua'!I63+'5. Puno'!I63+'6. Tacna'!I63</f>
        <v>1149925</v>
      </c>
      <c r="K63" s="59">
        <f>'1. Arequipa'!J63+'2. Cusco'!J63+'3. Madre de Dios'!J63+'4. Moquegua'!J63+'5. Puno'!J63+'6. Tacna'!J63</f>
        <v>1123186</v>
      </c>
      <c r="L63" s="59">
        <f>'1. Arequipa'!K63+'2. Cusco'!K63+'3. Madre de Dios'!K63+'4. Moquegua'!K63+'5. Puno'!K63+'6. Tacna'!K63</f>
        <v>1039072</v>
      </c>
      <c r="M63" s="59">
        <f>'1. Arequipa'!L63+'2. Cusco'!L63+'3. Madre de Dios'!L63+'4. Moquegua'!L63+'5. Puno'!L63+'6. Tacna'!L63</f>
        <v>1052544</v>
      </c>
      <c r="N63" s="59">
        <f>'1. Arequipa'!M63+'2. Cusco'!M63+'3. Madre de Dios'!M63+'4. Moquegua'!M63+'5. Puno'!M63+'6. Tacna'!M63</f>
        <v>1035104</v>
      </c>
      <c r="O63" s="59">
        <f>'1. Arequipa'!N63+'2. Cusco'!N63+'3. Madre de Dios'!N63+'4. Moquegua'!N63+'5. Puno'!N63+'6. Tacna'!N63</f>
        <v>1070649</v>
      </c>
      <c r="Q63" s="76"/>
    </row>
    <row r="64" spans="3:21" x14ac:dyDescent="0.2">
      <c r="D64" s="38" t="s">
        <v>48</v>
      </c>
      <c r="E64" s="39"/>
      <c r="F64" s="40"/>
      <c r="G64" s="59">
        <f>'1. Arequipa'!F64+'2. Cusco'!F64+'3. Madre de Dios'!F64+'4. Moquegua'!F64+'5. Puno'!F64+'6. Tacna'!F64</f>
        <v>6106342</v>
      </c>
      <c r="H64" s="59">
        <f>'1. Arequipa'!G64+'2. Cusco'!G64+'3. Madre de Dios'!G64+'4. Moquegua'!G64+'5. Puno'!G64+'6. Tacna'!G64</f>
        <v>6237787</v>
      </c>
      <c r="I64" s="59">
        <f>'1. Arequipa'!H64+'2. Cusco'!H64+'3. Madre de Dios'!H64+'4. Moquegua'!H64+'5. Puno'!H64+'6. Tacna'!H64</f>
        <v>5469187</v>
      </c>
      <c r="J64" s="59">
        <f>'1. Arequipa'!I64+'2. Cusco'!I64+'3. Madre de Dios'!I64+'4. Moquegua'!I64+'5. Puno'!I64+'6. Tacna'!I64</f>
        <v>5783308</v>
      </c>
      <c r="K64" s="59">
        <f>'1. Arequipa'!J64+'2. Cusco'!J64+'3. Madre de Dios'!J64+'4. Moquegua'!J64+'5. Puno'!J64+'6. Tacna'!J64</f>
        <v>6056408</v>
      </c>
      <c r="L64" s="59">
        <f>'1. Arequipa'!K64+'2. Cusco'!K64+'3. Madre de Dios'!K64+'4. Moquegua'!K64+'5. Puno'!K64+'6. Tacna'!K64</f>
        <v>6502247</v>
      </c>
      <c r="M64" s="59">
        <f>'1. Arequipa'!L64+'2. Cusco'!L64+'3. Madre de Dios'!L64+'4. Moquegua'!L64+'5. Puno'!L64+'6. Tacna'!L64</f>
        <v>6405423</v>
      </c>
      <c r="N64" s="59">
        <f>'1. Arequipa'!M64+'2. Cusco'!M64+'3. Madre de Dios'!M64+'4. Moquegua'!M64+'5. Puno'!M64+'6. Tacna'!M64</f>
        <v>5044283</v>
      </c>
      <c r="O64" s="59">
        <f>'1. Arequipa'!N64+'2. Cusco'!N64+'3. Madre de Dios'!N64+'4. Moquegua'!N64+'5. Puno'!N64+'6. Tacna'!N64</f>
        <v>6877098</v>
      </c>
      <c r="Q64" s="76"/>
    </row>
    <row r="65" spans="3:21" x14ac:dyDescent="0.2">
      <c r="D65" s="38" t="s">
        <v>49</v>
      </c>
      <c r="E65" s="39"/>
      <c r="F65" s="40"/>
      <c r="G65" s="59">
        <f>'1. Arequipa'!F65+'2. Cusco'!F65+'3. Madre de Dios'!F65+'4. Moquegua'!F65+'5. Puno'!F65+'6. Tacna'!F65</f>
        <v>6123016</v>
      </c>
      <c r="H65" s="59">
        <f>'1. Arequipa'!G65+'2. Cusco'!G65+'3. Madre de Dios'!G65+'4. Moquegua'!G65+'5. Puno'!G65+'6. Tacna'!G65</f>
        <v>6304534</v>
      </c>
      <c r="I65" s="59">
        <f>'1. Arequipa'!H65+'2. Cusco'!H65+'3. Madre de Dios'!H65+'4. Moquegua'!H65+'5. Puno'!H65+'6. Tacna'!H65</f>
        <v>6450500</v>
      </c>
      <c r="J65" s="59">
        <f>'1. Arequipa'!I65+'2. Cusco'!I65+'3. Madre de Dios'!I65+'4. Moquegua'!I65+'5. Puno'!I65+'6. Tacna'!I65</f>
        <v>6600167</v>
      </c>
      <c r="K65" s="59">
        <f>'1. Arequipa'!J65+'2. Cusco'!J65+'3. Madre de Dios'!J65+'4. Moquegua'!J65+'5. Puno'!J65+'6. Tacna'!J65</f>
        <v>6693971</v>
      </c>
      <c r="L65" s="59">
        <f>'1. Arequipa'!K65+'2. Cusco'!K65+'3. Madre de Dios'!K65+'4. Moquegua'!K65+'5. Puno'!K65+'6. Tacna'!K65</f>
        <v>6875246</v>
      </c>
      <c r="M65" s="59">
        <f>'1. Arequipa'!L65+'2. Cusco'!L65+'3. Madre de Dios'!L65+'4. Moquegua'!L65+'5. Puno'!L65+'6. Tacna'!L65</f>
        <v>7048020</v>
      </c>
      <c r="N65" s="59">
        <f>'1. Arequipa'!M65+'2. Cusco'!M65+'3. Madre de Dios'!M65+'4. Moquegua'!M65+'5. Puno'!M65+'6. Tacna'!M65</f>
        <v>6044434</v>
      </c>
      <c r="O65" s="59">
        <f>'1. Arequipa'!N65+'2. Cusco'!N65+'3. Madre de Dios'!N65+'4. Moquegua'!N65+'5. Puno'!N65+'6. Tacna'!N65</f>
        <v>7094539</v>
      </c>
      <c r="Q65" s="76"/>
    </row>
    <row r="66" spans="3:21" x14ac:dyDescent="0.2">
      <c r="D66" s="38" t="s">
        <v>50</v>
      </c>
      <c r="E66" s="39"/>
      <c r="F66" s="40"/>
      <c r="G66" s="59">
        <f>'1. Arequipa'!F66+'2. Cusco'!F66+'3. Madre de Dios'!F66+'4. Moquegua'!F66+'5. Puno'!F66+'6. Tacna'!F66</f>
        <v>3345163</v>
      </c>
      <c r="H66" s="59">
        <f>'1. Arequipa'!G66+'2. Cusco'!G66+'3. Madre de Dios'!G66+'4. Moquegua'!G66+'5. Puno'!G66+'6. Tacna'!G66</f>
        <v>3438868</v>
      </c>
      <c r="I66" s="59">
        <f>'1. Arequipa'!H66+'2. Cusco'!H66+'3. Madre de Dios'!H66+'4. Moquegua'!H66+'5. Puno'!H66+'6. Tacna'!H66</f>
        <v>3595114</v>
      </c>
      <c r="J66" s="59">
        <f>'1. Arequipa'!I66+'2. Cusco'!I66+'3. Madre de Dios'!I66+'4. Moquegua'!I66+'5. Puno'!I66+'6. Tacna'!I66</f>
        <v>3764716</v>
      </c>
      <c r="K66" s="59">
        <f>'1. Arequipa'!J66+'2. Cusco'!J66+'3. Madre de Dios'!J66+'4. Moquegua'!J66+'5. Puno'!J66+'6. Tacna'!J66</f>
        <v>3905081</v>
      </c>
      <c r="L66" s="59">
        <f>'1. Arequipa'!K66+'2. Cusco'!K66+'3. Madre de Dios'!K66+'4. Moquegua'!K66+'5. Puno'!K66+'6. Tacna'!K66</f>
        <v>4123399</v>
      </c>
      <c r="M66" s="59">
        <f>'1. Arequipa'!L66+'2. Cusco'!L66+'3. Madre de Dios'!L66+'4. Moquegua'!L66+'5. Puno'!L66+'6. Tacna'!L66</f>
        <v>4241768</v>
      </c>
      <c r="N66" s="59">
        <f>'1. Arequipa'!M66+'2. Cusco'!M66+'3. Madre de Dios'!M66+'4. Moquegua'!M66+'5. Puno'!M66+'6. Tacna'!M66</f>
        <v>3150150</v>
      </c>
      <c r="O66" s="59">
        <f>'1. Arequipa'!N66+'2. Cusco'!N66+'3. Madre de Dios'!N66+'4. Moquegua'!N66+'5. Puno'!N66+'6. Tacna'!N66</f>
        <v>3560869</v>
      </c>
      <c r="Q66" s="76"/>
    </row>
    <row r="67" spans="3:21" x14ac:dyDescent="0.2">
      <c r="D67" s="38" t="s">
        <v>51</v>
      </c>
      <c r="E67" s="39"/>
      <c r="F67" s="40"/>
      <c r="G67" s="59">
        <f>'1. Arequipa'!F67+'2. Cusco'!F67+'3. Madre de Dios'!F67+'4. Moquegua'!F67+'5. Puno'!F67+'6. Tacna'!F67</f>
        <v>1737813</v>
      </c>
      <c r="H67" s="59">
        <f>'1. Arequipa'!G67+'2. Cusco'!G67+'3. Madre de Dios'!G67+'4. Moquegua'!G67+'5. Puno'!G67+'6. Tacna'!G67</f>
        <v>1824690</v>
      </c>
      <c r="I67" s="59">
        <f>'1. Arequipa'!H67+'2. Cusco'!H67+'3. Madre de Dios'!H67+'4. Moquegua'!H67+'5. Puno'!H67+'6. Tacna'!H67</f>
        <v>1891893</v>
      </c>
      <c r="J67" s="59">
        <f>'1. Arequipa'!I67+'2. Cusco'!I67+'3. Madre de Dios'!I67+'4. Moquegua'!I67+'5. Puno'!I67+'6. Tacna'!I67</f>
        <v>1961446</v>
      </c>
      <c r="K67" s="59">
        <f>'1. Arequipa'!J67+'2. Cusco'!J67+'3. Madre de Dios'!J67+'4. Moquegua'!J67+'5. Puno'!J67+'6. Tacna'!J67</f>
        <v>1988596</v>
      </c>
      <c r="L67" s="59">
        <f>'1. Arequipa'!K67+'2. Cusco'!K67+'3. Madre de Dios'!K67+'4. Moquegua'!K67+'5. Puno'!K67+'6. Tacna'!K67</f>
        <v>2078982</v>
      </c>
      <c r="M67" s="59">
        <f>'1. Arequipa'!L67+'2. Cusco'!L67+'3. Madre de Dios'!L67+'4. Moquegua'!L67+'5. Puno'!L67+'6. Tacna'!L67</f>
        <v>2158466</v>
      </c>
      <c r="N67" s="59">
        <f>'1. Arequipa'!M67+'2. Cusco'!M67+'3. Madre de Dios'!M67+'4. Moquegua'!M67+'5. Puno'!M67+'6. Tacna'!M67</f>
        <v>1000078</v>
      </c>
      <c r="O67" s="59">
        <f>'1. Arequipa'!N67+'2. Cusco'!N67+'3. Madre de Dios'!N67+'4. Moquegua'!N67+'5. Puno'!N67+'6. Tacna'!N67</f>
        <v>1393249</v>
      </c>
      <c r="Q67" s="76"/>
    </row>
    <row r="68" spans="3:21" x14ac:dyDescent="0.2">
      <c r="D68" s="38" t="s">
        <v>52</v>
      </c>
      <c r="E68" s="39"/>
      <c r="F68" s="40"/>
      <c r="G68" s="59">
        <f>'1. Arequipa'!F68+'2. Cusco'!F68+'3. Madre de Dios'!F68+'4. Moquegua'!F68+'5. Puno'!F68+'6. Tacna'!F68</f>
        <v>1608510</v>
      </c>
      <c r="H68" s="59">
        <f>'1. Arequipa'!G68+'2. Cusco'!G68+'3. Madre de Dios'!G68+'4. Moquegua'!G68+'5. Puno'!G68+'6. Tacna'!G68</f>
        <v>1771822</v>
      </c>
      <c r="I68" s="59">
        <f>'1. Arequipa'!H68+'2. Cusco'!H68+'3. Madre de Dios'!H68+'4. Moquegua'!H68+'5. Puno'!H68+'6. Tacna'!H68</f>
        <v>1945298</v>
      </c>
      <c r="J68" s="59">
        <f>'1. Arequipa'!I68+'2. Cusco'!I68+'3. Madre de Dios'!I68+'4. Moquegua'!I68+'5. Puno'!I68+'6. Tacna'!I68</f>
        <v>2128980</v>
      </c>
      <c r="K68" s="59">
        <f>'1. Arequipa'!J68+'2. Cusco'!J68+'3. Madre de Dios'!J68+'4. Moquegua'!J68+'5. Puno'!J68+'6. Tacna'!J68</f>
        <v>2303828</v>
      </c>
      <c r="L68" s="59">
        <f>'1. Arequipa'!K68+'2. Cusco'!K68+'3. Madre de Dios'!K68+'4. Moquegua'!K68+'5. Puno'!K68+'6. Tacna'!K68</f>
        <v>2415671</v>
      </c>
      <c r="M68" s="59">
        <f>'1. Arequipa'!L68+'2. Cusco'!L68+'3. Madre de Dios'!L68+'4. Moquegua'!L68+'5. Puno'!L68+'6. Tacna'!L68</f>
        <v>2603600</v>
      </c>
      <c r="N68" s="59">
        <f>'1. Arequipa'!M68+'2. Cusco'!M68+'3. Madre de Dios'!M68+'4. Moquegua'!M68+'5. Puno'!M68+'6. Tacna'!M68</f>
        <v>2790419</v>
      </c>
      <c r="O68" s="59">
        <f>'1. Arequipa'!N68+'2. Cusco'!N68+'3. Madre de Dios'!N68+'4. Moquegua'!N68+'5. Puno'!N68+'6. Tacna'!N68</f>
        <v>3002279</v>
      </c>
      <c r="Q68" s="76"/>
    </row>
    <row r="69" spans="3:21" x14ac:dyDescent="0.2">
      <c r="D69" s="38" t="s">
        <v>53</v>
      </c>
      <c r="E69" s="39"/>
      <c r="F69" s="40"/>
      <c r="G69" s="59">
        <f>'1. Arequipa'!F69+'2. Cusco'!F69+'3. Madre de Dios'!F69+'4. Moquegua'!F69+'5. Puno'!F69+'6. Tacna'!F69</f>
        <v>2673379</v>
      </c>
      <c r="H69" s="59">
        <f>'1. Arequipa'!G69+'2. Cusco'!G69+'3. Madre de Dios'!G69+'4. Moquegua'!G69+'5. Puno'!G69+'6. Tacna'!G69</f>
        <v>2813357</v>
      </c>
      <c r="I69" s="59">
        <f>'1. Arequipa'!H69+'2. Cusco'!H69+'3. Madre de Dios'!H69+'4. Moquegua'!H69+'5. Puno'!H69+'6. Tacna'!H69</f>
        <v>2888042</v>
      </c>
      <c r="J69" s="59">
        <f>'1. Arequipa'!I69+'2. Cusco'!I69+'3. Madre de Dios'!I69+'4. Moquegua'!I69+'5. Puno'!I69+'6. Tacna'!I69</f>
        <v>3005637</v>
      </c>
      <c r="K69" s="59">
        <f>'1. Arequipa'!J69+'2. Cusco'!J69+'3. Madre de Dios'!J69+'4. Moquegua'!J69+'5. Puno'!J69+'6. Tacna'!J69</f>
        <v>3143501</v>
      </c>
      <c r="L69" s="59">
        <f>'1. Arequipa'!K69+'2. Cusco'!K69+'3. Madre de Dios'!K69+'4. Moquegua'!K69+'5. Puno'!K69+'6. Tacna'!K69</f>
        <v>3275530</v>
      </c>
      <c r="M69" s="59">
        <f>'1. Arequipa'!L69+'2. Cusco'!L69+'3. Madre de Dios'!L69+'4. Moquegua'!L69+'5. Puno'!L69+'6. Tacna'!L69</f>
        <v>3388232</v>
      </c>
      <c r="N69" s="59">
        <f>'1. Arequipa'!M69+'2. Cusco'!M69+'3. Madre de Dios'!M69+'4. Moquegua'!M69+'5. Puno'!M69+'6. Tacna'!M69</f>
        <v>3526282</v>
      </c>
      <c r="O69" s="59">
        <f>'1. Arequipa'!N69+'2. Cusco'!N69+'3. Madre de Dios'!N69+'4. Moquegua'!N69+'5. Puno'!N69+'6. Tacna'!N69</f>
        <v>3635333</v>
      </c>
      <c r="Q69" s="76"/>
    </row>
    <row r="70" spans="3:21" x14ac:dyDescent="0.2">
      <c r="D70" s="38" t="s">
        <v>54</v>
      </c>
      <c r="E70" s="39"/>
      <c r="F70" s="40"/>
      <c r="G70" s="59">
        <f>'1. Arequipa'!F70+'2. Cusco'!F70+'3. Madre de Dios'!F70+'4. Moquegua'!F70+'5. Puno'!F70+'6. Tacna'!F70</f>
        <v>9754761</v>
      </c>
      <c r="H70" s="59">
        <f>'1. Arequipa'!G70+'2. Cusco'!G70+'3. Madre de Dios'!G70+'4. Moquegua'!G70+'5. Puno'!G70+'6. Tacna'!G70</f>
        <v>10162181</v>
      </c>
      <c r="I70" s="59">
        <f>'1. Arequipa'!H70+'2. Cusco'!H70+'3. Madre de Dios'!H70+'4. Moquegua'!H70+'5. Puno'!H70+'6. Tacna'!H70</f>
        <v>10635980</v>
      </c>
      <c r="J70" s="59">
        <f>'1. Arequipa'!I70+'2. Cusco'!I70+'3. Madre de Dios'!I70+'4. Moquegua'!I70+'5. Puno'!I70+'6. Tacna'!I70</f>
        <v>11041168</v>
      </c>
      <c r="K70" s="59">
        <f>'1. Arequipa'!J70+'2. Cusco'!J70+'3. Madre de Dios'!J70+'4. Moquegua'!J70+'5. Puno'!J70+'6. Tacna'!J70</f>
        <v>11332064</v>
      </c>
      <c r="L70" s="59">
        <f>'1. Arequipa'!K70+'2. Cusco'!K70+'3. Madre de Dios'!K70+'4. Moquegua'!K70+'5. Puno'!K70+'6. Tacna'!K70</f>
        <v>11839759</v>
      </c>
      <c r="M70" s="59">
        <f>'1. Arequipa'!L70+'2. Cusco'!L70+'3. Madre de Dios'!L70+'4. Moquegua'!L70+'5. Puno'!L70+'6. Tacna'!L70</f>
        <v>12291847</v>
      </c>
      <c r="N70" s="59">
        <f>'1. Arequipa'!M70+'2. Cusco'!M70+'3. Madre de Dios'!M70+'4. Moquegua'!M70+'5. Puno'!M70+'6. Tacna'!M70</f>
        <v>11598521</v>
      </c>
      <c r="O70" s="59">
        <f>'1. Arequipa'!N70+'2. Cusco'!N70+'3. Madre de Dios'!N70+'4. Moquegua'!N70+'5. Puno'!N70+'6. Tacna'!N70</f>
        <v>12511722</v>
      </c>
      <c r="Q70" s="76"/>
    </row>
    <row r="71" spans="3:21" x14ac:dyDescent="0.2">
      <c r="D71" s="46" t="s">
        <v>55</v>
      </c>
      <c r="E71" s="44"/>
      <c r="F71" s="45"/>
      <c r="G71" s="60">
        <f>'1. Arequipa'!F71+'2. Cusco'!F71+'3. Madre de Dios'!F71+'4. Moquegua'!F71+'5. Puno'!F71+'6. Tacna'!F71</f>
        <v>68252722</v>
      </c>
      <c r="H71" s="60">
        <f>'1. Arequipa'!G71+'2. Cusco'!G71+'3. Madre de Dios'!G71+'4. Moquegua'!G71+'5. Puno'!G71+'6. Tacna'!G71</f>
        <v>68372743</v>
      </c>
      <c r="I71" s="60">
        <f>'1. Arequipa'!H71+'2. Cusco'!H71+'3. Madre de Dios'!H71+'4. Moquegua'!H71+'5. Puno'!H71+'6. Tacna'!H71</f>
        <v>70755106</v>
      </c>
      <c r="J71" s="60">
        <f>'1. Arequipa'!I71+'2. Cusco'!I71+'3. Madre de Dios'!I71+'4. Moquegua'!I71+'5. Puno'!I71+'6. Tacna'!I71</f>
        <v>78402842</v>
      </c>
      <c r="K71" s="60">
        <f>'1. Arequipa'!J71+'2. Cusco'!J71+'3. Madre de Dios'!J71+'4. Moquegua'!J71+'5. Puno'!J71+'6. Tacna'!J71</f>
        <v>79426720</v>
      </c>
      <c r="L71" s="60">
        <f>'1. Arequipa'!K71+'2. Cusco'!K71+'3. Madre de Dios'!K71+'4. Moquegua'!K71+'5. Puno'!K71+'6. Tacna'!K71</f>
        <v>81026602</v>
      </c>
      <c r="M71" s="60">
        <f>'1. Arequipa'!L71+'2. Cusco'!L71+'3. Madre de Dios'!L71+'4. Moquegua'!L71+'5. Puno'!L71+'6. Tacna'!L71</f>
        <v>82494304</v>
      </c>
      <c r="N71" s="60">
        <f>'1. Arequipa'!M71+'2. Cusco'!M71+'3. Madre de Dios'!M71+'4. Moquegua'!M71+'5. Puno'!M71+'6. Tacna'!M71</f>
        <v>73155612</v>
      </c>
      <c r="O71" s="60">
        <f>'1. Arequipa'!N71+'2. Cusco'!N71+'3. Madre de Dios'!N71+'4. Moquegua'!N71+'5. Puno'!N71+'6. Tacna'!N71</f>
        <v>79704252</v>
      </c>
    </row>
    <row r="72" spans="3:21" x14ac:dyDescent="0.2">
      <c r="H72" s="61">
        <f t="shared" ref="H72" si="7">+H71/G71-1</f>
        <v>1.758479317498951E-3</v>
      </c>
      <c r="I72" s="61">
        <f t="shared" ref="I72" si="8">+I71/H71-1</f>
        <v>3.4843753453039028E-2</v>
      </c>
      <c r="J72" s="61">
        <f t="shared" ref="J72" si="9">+J71/I71-1</f>
        <v>0.10808740785435322</v>
      </c>
      <c r="K72" s="80">
        <f t="shared" ref="K72" si="10">+K71/J71-1</f>
        <v>1.3059194971529298E-2</v>
      </c>
      <c r="L72" s="80">
        <f t="shared" ref="L72:M72" si="11">+L71/K71-1</f>
        <v>2.0142868797805136E-2</v>
      </c>
      <c r="M72" s="80">
        <f t="shared" si="11"/>
        <v>1.8113828838583146E-2</v>
      </c>
      <c r="N72" s="61">
        <f>+N71/M71-1</f>
        <v>-0.11320408255096015</v>
      </c>
      <c r="O72" s="61">
        <f>+O71/N71-1</f>
        <v>8.9516577347476867E-2</v>
      </c>
    </row>
    <row r="74" spans="3:21" x14ac:dyDescent="0.2">
      <c r="C74" s="26"/>
      <c r="D74" s="26"/>
      <c r="E74" s="26"/>
      <c r="F74" s="26"/>
    </row>
    <row r="75" spans="3:21" ht="15" x14ac:dyDescent="0.25">
      <c r="C75" s="52" t="s">
        <v>56</v>
      </c>
      <c r="D75" s="36"/>
      <c r="E75" s="36"/>
      <c r="F75" s="36"/>
      <c r="G75" s="27"/>
      <c r="H75" s="3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7" spans="3:21" x14ac:dyDescent="0.2">
      <c r="D77" s="47" t="s">
        <v>42</v>
      </c>
      <c r="E77" s="41"/>
      <c r="F77" s="42"/>
      <c r="G77" s="62">
        <v>2013</v>
      </c>
      <c r="H77" s="62">
        <v>2014</v>
      </c>
      <c r="I77" s="62">
        <v>2015</v>
      </c>
      <c r="J77" s="62">
        <v>2016</v>
      </c>
      <c r="K77" s="62">
        <v>2017</v>
      </c>
      <c r="L77" s="62">
        <v>2018</v>
      </c>
      <c r="M77" s="62">
        <v>2019</v>
      </c>
      <c r="N77" s="62">
        <v>2020</v>
      </c>
      <c r="O77" s="62">
        <v>2021</v>
      </c>
    </row>
    <row r="78" spans="3:21" x14ac:dyDescent="0.2">
      <c r="D78" s="38" t="s">
        <v>43</v>
      </c>
      <c r="E78" s="39"/>
      <c r="F78" s="40"/>
      <c r="G78" s="37">
        <f>G59/G$71*100</f>
        <v>6.4372143282432015</v>
      </c>
      <c r="H78" s="37">
        <f t="shared" ref="H78:N78" si="12">H59/H$71*100</f>
        <v>6.6335249998672712</v>
      </c>
      <c r="I78" s="37">
        <f t="shared" si="12"/>
        <v>6.2621515965222345</v>
      </c>
      <c r="J78" s="37">
        <f t="shared" si="12"/>
        <v>5.8196053658361011</v>
      </c>
      <c r="K78" s="37">
        <f t="shared" si="12"/>
        <v>5.9771006532814148</v>
      </c>
      <c r="L78" s="37">
        <f t="shared" si="12"/>
        <v>6.3189605310117773</v>
      </c>
      <c r="M78" s="37">
        <f t="shared" si="12"/>
        <v>6.2949255260096511</v>
      </c>
      <c r="N78" s="37">
        <f t="shared" si="12"/>
        <v>7.023457065740903</v>
      </c>
      <c r="O78" s="37">
        <f t="shared" ref="O78" si="13">O59/O$71*100</f>
        <v>6.5680598821754197</v>
      </c>
    </row>
    <row r="79" spans="3:21" x14ac:dyDescent="0.2">
      <c r="D79" s="38" t="s">
        <v>44</v>
      </c>
      <c r="E79" s="39"/>
      <c r="F79" s="40"/>
      <c r="G79" s="37">
        <f t="shared" ref="G79:N89" si="14">G60/G$71*100</f>
        <v>0.24650445443040353</v>
      </c>
      <c r="H79" s="37">
        <f t="shared" si="14"/>
        <v>0.27479078907218918</v>
      </c>
      <c r="I79" s="37">
        <f t="shared" si="14"/>
        <v>0.26697295881374272</v>
      </c>
      <c r="J79" s="37">
        <f t="shared" si="14"/>
        <v>0.24681758347484392</v>
      </c>
      <c r="K79" s="37">
        <f t="shared" si="14"/>
        <v>0.24666384309965211</v>
      </c>
      <c r="L79" s="37">
        <f t="shared" si="14"/>
        <v>0.30213657484982526</v>
      </c>
      <c r="M79" s="37">
        <f t="shared" si="14"/>
        <v>0.33066282976337374</v>
      </c>
      <c r="N79" s="37">
        <f t="shared" si="14"/>
        <v>0.26053503591768185</v>
      </c>
      <c r="O79" s="37">
        <f t="shared" ref="O79" si="15">O60/O$71*100</f>
        <v>0.23611412851600438</v>
      </c>
    </row>
    <row r="80" spans="3:21" x14ac:dyDescent="0.2">
      <c r="D80" s="38" t="s">
        <v>45</v>
      </c>
      <c r="E80" s="39"/>
      <c r="F80" s="40"/>
      <c r="G80" s="37">
        <f t="shared" si="14"/>
        <v>31.802929412837187</v>
      </c>
      <c r="H80" s="37">
        <f t="shared" si="14"/>
        <v>30.422093786700938</v>
      </c>
      <c r="I80" s="37">
        <f t="shared" si="14"/>
        <v>32.449183243397307</v>
      </c>
      <c r="J80" s="37">
        <f t="shared" si="14"/>
        <v>36.753602630884224</v>
      </c>
      <c r="K80" s="37">
        <f t="shared" si="14"/>
        <v>35.857666034805412</v>
      </c>
      <c r="L80" s="37">
        <f t="shared" si="14"/>
        <v>34.257628130573707</v>
      </c>
      <c r="M80" s="37">
        <f t="shared" si="14"/>
        <v>34.408829002302994</v>
      </c>
      <c r="N80" s="37">
        <f t="shared" si="14"/>
        <v>34.018721625895218</v>
      </c>
      <c r="O80" s="37">
        <f t="shared" ref="O80" si="16">O61/O$71*100</f>
        <v>31.63262481906235</v>
      </c>
    </row>
    <row r="81" spans="4:15" x14ac:dyDescent="0.2">
      <c r="D81" s="38" t="s">
        <v>46</v>
      </c>
      <c r="E81" s="39"/>
      <c r="F81" s="40"/>
      <c r="G81" s="37">
        <f t="shared" si="14"/>
        <v>14.272151665980443</v>
      </c>
      <c r="H81" s="37">
        <f t="shared" si="14"/>
        <v>14.043596290995666</v>
      </c>
      <c r="I81" s="37">
        <f t="shared" si="14"/>
        <v>13.380996136165777</v>
      </c>
      <c r="J81" s="37">
        <f t="shared" si="14"/>
        <v>11.983466109557609</v>
      </c>
      <c r="K81" s="37">
        <f t="shared" si="14"/>
        <v>11.905546395469937</v>
      </c>
      <c r="L81" s="37">
        <f t="shared" si="14"/>
        <v>12.038088429279066</v>
      </c>
      <c r="M81" s="37">
        <f t="shared" si="14"/>
        <v>11.459393608557507</v>
      </c>
      <c r="N81" s="37">
        <f t="shared" si="14"/>
        <v>11.96229210685846</v>
      </c>
      <c r="O81" s="37">
        <f t="shared" ref="O81" si="17">O62/O$71*100</f>
        <v>12.449462545611745</v>
      </c>
    </row>
    <row r="82" spans="4:15" x14ac:dyDescent="0.2">
      <c r="D82" s="38" t="s">
        <v>47</v>
      </c>
      <c r="E82" s="39"/>
      <c r="F82" s="40"/>
      <c r="G82" s="37">
        <f t="shared" si="14"/>
        <v>1.3104546951255658</v>
      </c>
      <c r="H82" s="37">
        <f t="shared" si="14"/>
        <v>1.0145665795505674</v>
      </c>
      <c r="I82" s="37">
        <f t="shared" si="14"/>
        <v>1.176185079844273</v>
      </c>
      <c r="J82" s="37">
        <f t="shared" si="14"/>
        <v>1.4666879039920517</v>
      </c>
      <c r="K82" s="37">
        <f t="shared" si="14"/>
        <v>1.4141160556548225</v>
      </c>
      <c r="L82" s="37">
        <f t="shared" si="14"/>
        <v>1.2823837781078369</v>
      </c>
      <c r="M82" s="37">
        <f t="shared" si="14"/>
        <v>1.2758990002509749</v>
      </c>
      <c r="N82" s="37">
        <f t="shared" si="14"/>
        <v>1.4149345097406882</v>
      </c>
      <c r="O82" s="37">
        <f t="shared" ref="O82" si="18">O63/O$71*100</f>
        <v>1.3432771441102038</v>
      </c>
    </row>
    <row r="83" spans="4:15" x14ac:dyDescent="0.2">
      <c r="D83" s="38" t="s">
        <v>48</v>
      </c>
      <c r="E83" s="39"/>
      <c r="F83" s="40"/>
      <c r="G83" s="37">
        <f t="shared" si="14"/>
        <v>8.9466644275374101</v>
      </c>
      <c r="H83" s="37">
        <f t="shared" si="14"/>
        <v>9.123207182136893</v>
      </c>
      <c r="I83" s="37">
        <f t="shared" si="14"/>
        <v>7.729741794182317</v>
      </c>
      <c r="J83" s="37">
        <f t="shared" si="14"/>
        <v>7.3764009728116742</v>
      </c>
      <c r="K83" s="37">
        <f t="shared" si="14"/>
        <v>7.6251518380716217</v>
      </c>
      <c r="L83" s="37">
        <f t="shared" si="14"/>
        <v>8.0248299194380639</v>
      </c>
      <c r="M83" s="37">
        <f t="shared" si="14"/>
        <v>7.7646851835976456</v>
      </c>
      <c r="N83" s="37">
        <f t="shared" si="14"/>
        <v>6.8952782460489841</v>
      </c>
      <c r="O83" s="37">
        <f t="shared" ref="O83" si="19">O64/O$71*100</f>
        <v>8.6282699196524675</v>
      </c>
    </row>
    <row r="84" spans="4:15" x14ac:dyDescent="0.2">
      <c r="D84" s="38" t="s">
        <v>49</v>
      </c>
      <c r="E84" s="39"/>
      <c r="F84" s="40"/>
      <c r="G84" s="37">
        <f t="shared" si="14"/>
        <v>8.9710942224399481</v>
      </c>
      <c r="H84" s="37">
        <f t="shared" si="14"/>
        <v>9.220829417360072</v>
      </c>
      <c r="I84" s="37">
        <f t="shared" si="14"/>
        <v>9.1166565420734447</v>
      </c>
      <c r="J84" s="37">
        <f t="shared" si="14"/>
        <v>8.41827519466705</v>
      </c>
      <c r="K84" s="37">
        <f t="shared" si="14"/>
        <v>8.4278577788431903</v>
      </c>
      <c r="L84" s="37">
        <f t="shared" si="14"/>
        <v>8.485171326819307</v>
      </c>
      <c r="M84" s="37">
        <f t="shared" si="14"/>
        <v>8.5436444193771255</v>
      </c>
      <c r="N84" s="37">
        <f t="shared" si="14"/>
        <v>8.2624337829338366</v>
      </c>
      <c r="O84" s="37">
        <f t="shared" ref="O84" si="20">O65/O$71*100</f>
        <v>8.9010797065130216</v>
      </c>
    </row>
    <row r="85" spans="4:15" x14ac:dyDescent="0.2">
      <c r="D85" s="38" t="s">
        <v>50</v>
      </c>
      <c r="E85" s="39"/>
      <c r="F85" s="40"/>
      <c r="G85" s="37">
        <f t="shared" si="14"/>
        <v>4.9011422577402843</v>
      </c>
      <c r="H85" s="37">
        <f t="shared" si="14"/>
        <v>5.0295890571481099</v>
      </c>
      <c r="I85" s="37">
        <f t="shared" si="14"/>
        <v>5.0810665169521476</v>
      </c>
      <c r="J85" s="37">
        <f t="shared" si="14"/>
        <v>4.8017596096835371</v>
      </c>
      <c r="K85" s="37">
        <f t="shared" si="14"/>
        <v>4.9165834872697749</v>
      </c>
      <c r="L85" s="37">
        <f t="shared" si="14"/>
        <v>5.0889447394079292</v>
      </c>
      <c r="M85" s="37">
        <f t="shared" si="14"/>
        <v>5.1418919783843497</v>
      </c>
      <c r="N85" s="37">
        <f t="shared" si="14"/>
        <v>4.3060947942038945</v>
      </c>
      <c r="O85" s="37">
        <f t="shared" ref="O85" si="21">O66/O$71*100</f>
        <v>4.4676023055833962</v>
      </c>
    </row>
    <row r="86" spans="4:15" x14ac:dyDescent="0.2">
      <c r="D86" s="38" t="s">
        <v>51</v>
      </c>
      <c r="E86" s="39"/>
      <c r="F86" s="40"/>
      <c r="G86" s="37">
        <f t="shared" si="14"/>
        <v>2.5461446065110782</v>
      </c>
      <c r="H86" s="37">
        <f t="shared" si="14"/>
        <v>2.6687389154476366</v>
      </c>
      <c r="I86" s="37">
        <f t="shared" si="14"/>
        <v>2.6738607387571434</v>
      </c>
      <c r="J86" s="37">
        <f t="shared" si="14"/>
        <v>2.5017536991835065</v>
      </c>
      <c r="K86" s="37">
        <f t="shared" si="14"/>
        <v>2.5036864168632418</v>
      </c>
      <c r="L86" s="37">
        <f t="shared" si="14"/>
        <v>2.5658017844559247</v>
      </c>
      <c r="M86" s="37">
        <f t="shared" si="14"/>
        <v>2.6165030739576882</v>
      </c>
      <c r="N86" s="37">
        <f t="shared" si="14"/>
        <v>1.3670557495985407</v>
      </c>
      <c r="O86" s="37">
        <f t="shared" ref="O86" si="22">O67/O$71*100</f>
        <v>1.7480234304187436</v>
      </c>
    </row>
    <row r="87" spans="4:15" x14ac:dyDescent="0.2">
      <c r="D87" s="38" t="s">
        <v>52</v>
      </c>
      <c r="E87" s="39"/>
      <c r="F87" s="40"/>
      <c r="G87" s="37">
        <f t="shared" si="14"/>
        <v>2.3566972171454204</v>
      </c>
      <c r="H87" s="37">
        <f t="shared" si="14"/>
        <v>2.5914157049396129</v>
      </c>
      <c r="I87" s="37">
        <f t="shared" si="14"/>
        <v>2.7493393904321195</v>
      </c>
      <c r="J87" s="37">
        <f t="shared" si="14"/>
        <v>2.7154372796843256</v>
      </c>
      <c r="K87" s="37">
        <f t="shared" si="14"/>
        <v>2.9005704881178525</v>
      </c>
      <c r="L87" s="37">
        <f t="shared" si="14"/>
        <v>2.9813307486348744</v>
      </c>
      <c r="M87" s="37">
        <f t="shared" si="14"/>
        <v>3.156096692445578</v>
      </c>
      <c r="N87" s="37">
        <f t="shared" si="14"/>
        <v>3.8143608175952379</v>
      </c>
      <c r="O87" s="37">
        <f t="shared" ref="O87" si="23">O68/O$71*100</f>
        <v>3.7667739482706644</v>
      </c>
    </row>
    <row r="88" spans="4:15" x14ac:dyDescent="0.2">
      <c r="D88" s="38" t="s">
        <v>53</v>
      </c>
      <c r="E88" s="39"/>
      <c r="F88" s="40"/>
      <c r="G88" s="37">
        <f t="shared" si="14"/>
        <v>3.9168826116561326</v>
      </c>
      <c r="H88" s="37">
        <f t="shared" si="14"/>
        <v>4.1147347269656862</v>
      </c>
      <c r="I88" s="37">
        <f t="shared" si="14"/>
        <v>4.0817435846962056</v>
      </c>
      <c r="J88" s="37">
        <f t="shared" si="14"/>
        <v>3.8335816959288289</v>
      </c>
      <c r="K88" s="37">
        <f t="shared" si="14"/>
        <v>3.9577373961810332</v>
      </c>
      <c r="L88" s="37">
        <f t="shared" si="14"/>
        <v>4.0425365486757059</v>
      </c>
      <c r="M88" s="37">
        <f t="shared" si="14"/>
        <v>4.1072314520042497</v>
      </c>
      <c r="N88" s="37">
        <f t="shared" si="14"/>
        <v>4.8202481034537721</v>
      </c>
      <c r="O88" s="37">
        <f t="shared" ref="O88" si="24">O69/O$71*100</f>
        <v>4.5610276851980238</v>
      </c>
    </row>
    <row r="89" spans="4:15" x14ac:dyDescent="0.2">
      <c r="D89" s="38" t="s">
        <v>54</v>
      </c>
      <c r="E89" s="39"/>
      <c r="F89" s="40"/>
      <c r="G89" s="37">
        <f t="shared" si="14"/>
        <v>14.292120100352919</v>
      </c>
      <c r="H89" s="37">
        <f t="shared" si="14"/>
        <v>14.862912549815356</v>
      </c>
      <c r="I89" s="37">
        <f t="shared" si="14"/>
        <v>15.032102418163291</v>
      </c>
      <c r="J89" s="37">
        <f t="shared" si="14"/>
        <v>14.082611954296247</v>
      </c>
      <c r="K89" s="37">
        <f t="shared" si="14"/>
        <v>14.267319612342044</v>
      </c>
      <c r="L89" s="37">
        <f t="shared" si="14"/>
        <v>14.612187488745981</v>
      </c>
      <c r="M89" s="37">
        <f t="shared" si="14"/>
        <v>14.900237233348863</v>
      </c>
      <c r="N89" s="37">
        <f t="shared" si="14"/>
        <v>15.854588162012778</v>
      </c>
      <c r="O89" s="37">
        <f t="shared" ref="O89" si="25">O70/O$71*100</f>
        <v>15.697684484887958</v>
      </c>
    </row>
    <row r="90" spans="4:15" x14ac:dyDescent="0.2">
      <c r="D90" s="46" t="s">
        <v>55</v>
      </c>
      <c r="E90" s="44"/>
      <c r="F90" s="45"/>
      <c r="G90" s="63">
        <f>SUM(G78:G89)</f>
        <v>100</v>
      </c>
      <c r="H90" s="63">
        <f t="shared" ref="H90:N90" si="26">SUM(H78:H89)</f>
        <v>100</v>
      </c>
      <c r="I90" s="63">
        <f t="shared" si="26"/>
        <v>99.999999999999986</v>
      </c>
      <c r="J90" s="63">
        <f t="shared" si="26"/>
        <v>100</v>
      </c>
      <c r="K90" s="63">
        <f t="shared" si="26"/>
        <v>100</v>
      </c>
      <c r="L90" s="63">
        <f t="shared" si="26"/>
        <v>100</v>
      </c>
      <c r="M90" s="63">
        <f t="shared" si="26"/>
        <v>100</v>
      </c>
      <c r="N90" s="63">
        <f t="shared" si="26"/>
        <v>100</v>
      </c>
      <c r="O90" s="63">
        <f t="shared" ref="O90" si="27">SUM(O78:O89)</f>
        <v>100</v>
      </c>
    </row>
  </sheetData>
  <mergeCells count="3">
    <mergeCell ref="B2:Q3"/>
    <mergeCell ref="M13:R13"/>
    <mergeCell ref="M14:R14"/>
  </mergeCells>
  <conditionalFormatting sqref="O16:O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{5A17F15A-5139-4013-8D4E-02A6D892CC10}</x14:id>
        </ext>
      </extLst>
    </cfRule>
  </conditionalFormatting>
  <conditionalFormatting sqref="O78:O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{6F98DE06-8619-44E2-BD11-9B72FF87C36C}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17F15A-5139-4013-8D4E-02A6D892CC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O16:O21</xm:sqref>
        </x14:conditionalFormatting>
        <x14:conditionalFormatting xmlns:xm="http://schemas.microsoft.com/office/excel/2006/main">
          <x14:cfRule type="dataBar" id="{6F98DE06-8619-44E2-BD11-9B72FF87C3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O78:O89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49" zoomScale="130" zoomScaleNormal="130" workbookViewId="0">
      <selection activeCell="J71" sqref="J71"/>
    </sheetView>
  </sheetViews>
  <sheetFormatPr baseColWidth="10" defaultColWidth="0" defaultRowHeight="12" x14ac:dyDescent="0.2"/>
  <cols>
    <col min="1" max="1" width="11.7109375" style="23" customWidth="1"/>
    <col min="2" max="5" width="11.28515625" style="23" customWidth="1"/>
    <col min="6" max="6" width="12" style="23" customWidth="1"/>
    <col min="7" max="7" width="14.140625" style="23" customWidth="1"/>
    <col min="8" max="8" width="15.140625" style="23" bestFit="1" customWidth="1"/>
    <col min="9" max="9" width="14.140625" style="23" customWidth="1"/>
    <col min="10" max="10" width="12.7109375" style="23" customWidth="1"/>
    <col min="11" max="11" width="14.42578125" style="23" bestFit="1" customWidth="1"/>
    <col min="12" max="12" width="14.7109375" style="23" bestFit="1" customWidth="1"/>
    <col min="13" max="13" width="13" style="23" customWidth="1"/>
    <col min="14" max="14" width="12.5703125" style="23" bestFit="1" customWidth="1"/>
    <col min="15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6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ht="15" x14ac:dyDescent="0.25">
      <c r="B7" s="52" t="s">
        <v>58</v>
      </c>
      <c r="C7" s="27"/>
      <c r="D7" s="27"/>
      <c r="E7" s="27"/>
      <c r="F7" s="27"/>
      <c r="G7" s="31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12</v>
      </c>
      <c r="J8" s="26"/>
    </row>
    <row r="9" spans="2:16" x14ac:dyDescent="0.2">
      <c r="G9" s="26"/>
    </row>
    <row r="10" spans="2:16" x14ac:dyDescent="0.2">
      <c r="C10" s="35" t="s">
        <v>14</v>
      </c>
      <c r="D10" s="35" t="s">
        <v>15</v>
      </c>
      <c r="E10" s="35" t="s">
        <v>16</v>
      </c>
      <c r="F10" s="35" t="s">
        <v>17</v>
      </c>
      <c r="G10" s="35" t="s">
        <v>18</v>
      </c>
      <c r="H10" s="35" t="s">
        <v>19</v>
      </c>
      <c r="I10" s="35" t="s">
        <v>20</v>
      </c>
    </row>
    <row r="11" spans="2:16" x14ac:dyDescent="0.2">
      <c r="C11" s="33">
        <v>2013</v>
      </c>
      <c r="D11" s="33" t="s">
        <v>21</v>
      </c>
      <c r="E11" s="30">
        <v>41363</v>
      </c>
      <c r="F11" s="37">
        <v>123.4</v>
      </c>
      <c r="G11" s="34"/>
      <c r="H11" s="34"/>
      <c r="I11" s="34"/>
    </row>
    <row r="12" spans="2:16" x14ac:dyDescent="0.2">
      <c r="C12" s="33">
        <v>2013</v>
      </c>
      <c r="D12" s="33" t="s">
        <v>22</v>
      </c>
      <c r="E12" s="30">
        <v>41453</v>
      </c>
      <c r="F12" s="37">
        <v>132.4</v>
      </c>
      <c r="G12" s="33"/>
      <c r="H12" s="33"/>
      <c r="I12" s="33"/>
    </row>
    <row r="13" spans="2:16" x14ac:dyDescent="0.2">
      <c r="C13" s="33">
        <v>2013</v>
      </c>
      <c r="D13" s="33" t="s">
        <v>23</v>
      </c>
      <c r="E13" s="30">
        <v>41543</v>
      </c>
      <c r="F13" s="37">
        <v>135.30000000000001</v>
      </c>
      <c r="G13" s="33"/>
      <c r="H13" s="33"/>
      <c r="I13" s="33"/>
    </row>
    <row r="14" spans="2:16" x14ac:dyDescent="0.2">
      <c r="C14" s="33">
        <v>2013</v>
      </c>
      <c r="D14" s="33" t="s">
        <v>24</v>
      </c>
      <c r="E14" s="30">
        <v>41633</v>
      </c>
      <c r="F14" s="37">
        <v>141.6</v>
      </c>
      <c r="G14" s="33"/>
      <c r="H14" s="37">
        <f>+SUM(F11:F14)</f>
        <v>532.70000000000005</v>
      </c>
      <c r="I14" s="33"/>
    </row>
    <row r="15" spans="2:16" x14ac:dyDescent="0.2">
      <c r="C15" s="33">
        <v>2014</v>
      </c>
      <c r="D15" s="33" t="s">
        <v>21</v>
      </c>
      <c r="E15" s="30">
        <v>41723</v>
      </c>
      <c r="F15" s="37">
        <v>130.80000000000001</v>
      </c>
      <c r="G15" s="54">
        <f>+F15/F11-1</f>
        <v>5.9967585089141018E-2</v>
      </c>
      <c r="H15" s="37">
        <f t="shared" ref="H15:H50" si="0">+SUM(F12:F15)</f>
        <v>540.10000000000014</v>
      </c>
      <c r="I15" s="33"/>
    </row>
    <row r="16" spans="2:16" x14ac:dyDescent="0.2">
      <c r="C16" s="33">
        <v>2014</v>
      </c>
      <c r="D16" s="33" t="s">
        <v>22</v>
      </c>
      <c r="E16" s="30">
        <v>41813</v>
      </c>
      <c r="F16" s="37">
        <v>136.9</v>
      </c>
      <c r="G16" s="54">
        <f t="shared" ref="G16:G43" si="1">+F16/F12-1</f>
        <v>3.3987915407855063E-2</v>
      </c>
      <c r="H16" s="37">
        <f t="shared" si="0"/>
        <v>544.6</v>
      </c>
      <c r="I16" s="33"/>
    </row>
    <row r="17" spans="3:9" x14ac:dyDescent="0.2">
      <c r="C17" s="33">
        <v>2014</v>
      </c>
      <c r="D17" s="33" t="s">
        <v>23</v>
      </c>
      <c r="E17" s="30">
        <v>41903</v>
      </c>
      <c r="F17" s="37">
        <v>130.9</v>
      </c>
      <c r="G17" s="54">
        <f t="shared" si="1"/>
        <v>-3.2520325203252098E-2</v>
      </c>
      <c r="H17" s="37">
        <f t="shared" si="0"/>
        <v>540.19999999999993</v>
      </c>
      <c r="I17" s="33"/>
    </row>
    <row r="18" spans="3:9" x14ac:dyDescent="0.2">
      <c r="C18" s="33">
        <v>2014</v>
      </c>
      <c r="D18" s="33" t="s">
        <v>24</v>
      </c>
      <c r="E18" s="30">
        <v>41993</v>
      </c>
      <c r="F18" s="37">
        <v>137.5</v>
      </c>
      <c r="G18" s="54">
        <f t="shared" si="1"/>
        <v>-2.8954802259887003E-2</v>
      </c>
      <c r="H18" s="37">
        <f t="shared" si="0"/>
        <v>536.1</v>
      </c>
      <c r="I18" s="55">
        <f>+H18/H14-1</f>
        <v>6.3825793129339559E-3</v>
      </c>
    </row>
    <row r="19" spans="3:9" x14ac:dyDescent="0.2">
      <c r="C19" s="33">
        <v>2015</v>
      </c>
      <c r="D19" s="33" t="s">
        <v>21</v>
      </c>
      <c r="E19" s="30">
        <v>42083</v>
      </c>
      <c r="F19" s="37">
        <v>127.2</v>
      </c>
      <c r="G19" s="54">
        <f t="shared" si="1"/>
        <v>-2.7522935779816571E-2</v>
      </c>
      <c r="H19" s="37">
        <f t="shared" si="0"/>
        <v>532.5</v>
      </c>
      <c r="I19" s="55">
        <f t="shared" ref="I19:I43" si="2">+H19/H15-1</f>
        <v>-1.4071468246621199E-2</v>
      </c>
    </row>
    <row r="20" spans="3:9" x14ac:dyDescent="0.2">
      <c r="C20" s="33">
        <v>2015</v>
      </c>
      <c r="D20" s="33" t="s">
        <v>22</v>
      </c>
      <c r="E20" s="30">
        <v>42173</v>
      </c>
      <c r="F20" s="37">
        <v>133.19999999999999</v>
      </c>
      <c r="G20" s="54">
        <f t="shared" si="1"/>
        <v>-2.7027027027027195E-2</v>
      </c>
      <c r="H20" s="37">
        <f t="shared" si="0"/>
        <v>528.79999999999995</v>
      </c>
      <c r="I20" s="55">
        <f t="shared" si="2"/>
        <v>-2.9012118986412205E-2</v>
      </c>
    </row>
    <row r="21" spans="3:9" x14ac:dyDescent="0.2">
      <c r="C21" s="33">
        <v>2015</v>
      </c>
      <c r="D21" s="33" t="s">
        <v>23</v>
      </c>
      <c r="E21" s="30">
        <v>42263</v>
      </c>
      <c r="F21" s="37">
        <v>137</v>
      </c>
      <c r="G21" s="54">
        <f t="shared" si="1"/>
        <v>4.6600458365164243E-2</v>
      </c>
      <c r="H21" s="37">
        <f t="shared" si="0"/>
        <v>534.9</v>
      </c>
      <c r="I21" s="55">
        <f t="shared" si="2"/>
        <v>-9.8111810440576486E-3</v>
      </c>
    </row>
    <row r="22" spans="3:9" x14ac:dyDescent="0.2">
      <c r="C22" s="33">
        <v>2015</v>
      </c>
      <c r="D22" s="33" t="s">
        <v>24</v>
      </c>
      <c r="E22" s="30">
        <v>42353</v>
      </c>
      <c r="F22" s="37">
        <v>156.4</v>
      </c>
      <c r="G22" s="54">
        <f t="shared" si="1"/>
        <v>0.1374545454545455</v>
      </c>
      <c r="H22" s="37">
        <f t="shared" si="0"/>
        <v>553.79999999999995</v>
      </c>
      <c r="I22" s="55">
        <f t="shared" si="2"/>
        <v>3.3016228315612572E-2</v>
      </c>
    </row>
    <row r="23" spans="3:9" x14ac:dyDescent="0.2">
      <c r="C23" s="33">
        <v>2016</v>
      </c>
      <c r="D23" s="33" t="s">
        <v>21</v>
      </c>
      <c r="E23" s="30">
        <v>42443</v>
      </c>
      <c r="F23" s="37">
        <v>166.1</v>
      </c>
      <c r="G23" s="54">
        <f t="shared" si="1"/>
        <v>0.3058176100628931</v>
      </c>
      <c r="H23" s="37">
        <f t="shared" si="0"/>
        <v>592.70000000000005</v>
      </c>
      <c r="I23" s="55">
        <f t="shared" si="2"/>
        <v>0.11305164319248839</v>
      </c>
    </row>
    <row r="24" spans="3:9" x14ac:dyDescent="0.2">
      <c r="C24" s="33">
        <v>2016</v>
      </c>
      <c r="D24" s="33" t="s">
        <v>22</v>
      </c>
      <c r="E24" s="30">
        <v>42533</v>
      </c>
      <c r="F24" s="37">
        <v>173.1</v>
      </c>
      <c r="G24" s="54">
        <f t="shared" si="1"/>
        <v>0.29954954954954971</v>
      </c>
      <c r="H24" s="37">
        <f t="shared" si="0"/>
        <v>632.6</v>
      </c>
      <c r="I24" s="55">
        <f t="shared" si="2"/>
        <v>0.19629349470499258</v>
      </c>
    </row>
    <row r="25" spans="3:9" x14ac:dyDescent="0.2">
      <c r="C25" s="33">
        <v>2016</v>
      </c>
      <c r="D25" s="33" t="s">
        <v>23</v>
      </c>
      <c r="E25" s="30">
        <v>42623</v>
      </c>
      <c r="F25" s="37">
        <v>176.5</v>
      </c>
      <c r="G25" s="54">
        <f t="shared" si="1"/>
        <v>0.2883211678832116</v>
      </c>
      <c r="H25" s="37">
        <f t="shared" si="0"/>
        <v>672.1</v>
      </c>
      <c r="I25" s="55">
        <f t="shared" si="2"/>
        <v>0.25649654140960942</v>
      </c>
    </row>
    <row r="26" spans="3:9" x14ac:dyDescent="0.2">
      <c r="C26" s="33">
        <v>2016</v>
      </c>
      <c r="D26" s="33" t="s">
        <v>24</v>
      </c>
      <c r="E26" s="30">
        <v>42713</v>
      </c>
      <c r="F26" s="37">
        <v>181.7</v>
      </c>
      <c r="G26" s="54">
        <f t="shared" si="1"/>
        <v>0.16176470588235281</v>
      </c>
      <c r="H26" s="37">
        <f t="shared" si="0"/>
        <v>697.40000000000009</v>
      </c>
      <c r="I26" s="55">
        <f t="shared" si="2"/>
        <v>0.25929938605994973</v>
      </c>
    </row>
    <row r="27" spans="3:9" x14ac:dyDescent="0.2">
      <c r="C27" s="33">
        <v>2017</v>
      </c>
      <c r="D27" s="33" t="s">
        <v>21</v>
      </c>
      <c r="E27" s="30">
        <v>42803</v>
      </c>
      <c r="F27" s="37">
        <v>171</v>
      </c>
      <c r="G27" s="54">
        <f t="shared" si="1"/>
        <v>2.950030102347978E-2</v>
      </c>
      <c r="H27" s="37">
        <f t="shared" si="0"/>
        <v>702.3</v>
      </c>
      <c r="I27" s="55">
        <f t="shared" si="2"/>
        <v>0.1849164838872952</v>
      </c>
    </row>
    <row r="28" spans="3:9" x14ac:dyDescent="0.2">
      <c r="C28" s="33">
        <v>2017</v>
      </c>
      <c r="D28" s="33" t="s">
        <v>22</v>
      </c>
      <c r="E28" s="30">
        <v>42893</v>
      </c>
      <c r="F28" s="37">
        <v>178.5</v>
      </c>
      <c r="G28" s="54">
        <f t="shared" si="1"/>
        <v>3.119584055459268E-2</v>
      </c>
      <c r="H28" s="37">
        <f t="shared" si="0"/>
        <v>707.7</v>
      </c>
      <c r="I28" s="55">
        <f t="shared" si="2"/>
        <v>0.11871640847296883</v>
      </c>
    </row>
    <row r="29" spans="3:9" x14ac:dyDescent="0.2">
      <c r="C29" s="33">
        <v>2017</v>
      </c>
      <c r="D29" s="33" t="s">
        <v>23</v>
      </c>
      <c r="E29" s="30">
        <v>42983</v>
      </c>
      <c r="F29" s="37">
        <v>191.5</v>
      </c>
      <c r="G29" s="54">
        <f t="shared" si="1"/>
        <v>8.4985835694050937E-2</v>
      </c>
      <c r="H29" s="37">
        <f t="shared" si="0"/>
        <v>722.7</v>
      </c>
      <c r="I29" s="55">
        <f t="shared" si="2"/>
        <v>7.5286415711947718E-2</v>
      </c>
    </row>
    <row r="30" spans="3:9" x14ac:dyDescent="0.2">
      <c r="C30" s="33">
        <v>2017</v>
      </c>
      <c r="D30" s="33" t="s">
        <v>24</v>
      </c>
      <c r="E30" s="30">
        <v>43073</v>
      </c>
      <c r="F30" s="37">
        <v>182.2</v>
      </c>
      <c r="G30" s="54">
        <f t="shared" si="1"/>
        <v>2.7517886626307053E-3</v>
      </c>
      <c r="H30" s="37">
        <f t="shared" si="0"/>
        <v>723.2</v>
      </c>
      <c r="I30" s="55">
        <f t="shared" si="2"/>
        <v>3.6994551190134617E-2</v>
      </c>
    </row>
    <row r="31" spans="3:9" x14ac:dyDescent="0.2">
      <c r="C31" s="33">
        <v>2018</v>
      </c>
      <c r="D31" s="33" t="s">
        <v>21</v>
      </c>
      <c r="E31" s="30">
        <v>43189</v>
      </c>
      <c r="F31" s="37">
        <v>174.3</v>
      </c>
      <c r="G31" s="54">
        <f t="shared" si="1"/>
        <v>1.9298245614035148E-2</v>
      </c>
      <c r="H31" s="37">
        <f t="shared" si="0"/>
        <v>726.5</v>
      </c>
      <c r="I31" s="55">
        <f t="shared" si="2"/>
        <v>3.4458208742702556E-2</v>
      </c>
    </row>
    <row r="32" spans="3:9" x14ac:dyDescent="0.2">
      <c r="C32" s="33">
        <v>2018</v>
      </c>
      <c r="D32" s="33" t="s">
        <v>22</v>
      </c>
      <c r="E32" s="30">
        <v>43279</v>
      </c>
      <c r="F32" s="37">
        <v>187.1</v>
      </c>
      <c r="G32" s="54">
        <f t="shared" si="1"/>
        <v>4.8179271708683524E-2</v>
      </c>
      <c r="H32" s="37">
        <f t="shared" si="0"/>
        <v>735.1</v>
      </c>
      <c r="I32" s="55">
        <f t="shared" si="2"/>
        <v>3.8716970467712164E-2</v>
      </c>
    </row>
    <row r="33" spans="3:9" x14ac:dyDescent="0.2">
      <c r="C33" s="33">
        <v>2018</v>
      </c>
      <c r="D33" s="33" t="s">
        <v>23</v>
      </c>
      <c r="E33" s="30">
        <v>43369</v>
      </c>
      <c r="F33" s="37">
        <v>190.5</v>
      </c>
      <c r="G33" s="54">
        <f t="shared" si="1"/>
        <v>-5.2219321148825326E-3</v>
      </c>
      <c r="H33" s="37">
        <f t="shared" si="0"/>
        <v>734.1</v>
      </c>
      <c r="I33" s="55">
        <f t="shared" si="2"/>
        <v>1.5774180157741791E-2</v>
      </c>
    </row>
    <row r="34" spans="3:9" x14ac:dyDescent="0.2">
      <c r="C34" s="33">
        <v>2018</v>
      </c>
      <c r="D34" s="33" t="s">
        <v>24</v>
      </c>
      <c r="E34" s="30">
        <v>43459</v>
      </c>
      <c r="F34" s="37">
        <v>189.8</v>
      </c>
      <c r="G34" s="54">
        <f t="shared" si="1"/>
        <v>4.1712403951701615E-2</v>
      </c>
      <c r="H34" s="37">
        <f t="shared" si="0"/>
        <v>741.7</v>
      </c>
      <c r="I34" s="55">
        <f t="shared" si="2"/>
        <v>2.5580752212389424E-2</v>
      </c>
    </row>
    <row r="35" spans="3:9" x14ac:dyDescent="0.2">
      <c r="C35" s="33">
        <v>2019</v>
      </c>
      <c r="D35" s="33" t="s">
        <v>21</v>
      </c>
      <c r="E35" s="30">
        <v>43549</v>
      </c>
      <c r="F35" s="37">
        <v>181.5</v>
      </c>
      <c r="G35" s="54">
        <f t="shared" si="1"/>
        <v>4.1308089500860623E-2</v>
      </c>
      <c r="H35" s="37">
        <f t="shared" si="0"/>
        <v>748.90000000000009</v>
      </c>
      <c r="I35" s="56">
        <f t="shared" si="2"/>
        <v>3.0832759807295274E-2</v>
      </c>
    </row>
    <row r="36" spans="3:9" x14ac:dyDescent="0.2">
      <c r="C36" s="33">
        <v>2019</v>
      </c>
      <c r="D36" s="33" t="s">
        <v>22</v>
      </c>
      <c r="E36" s="30">
        <v>43639</v>
      </c>
      <c r="F36" s="37">
        <v>184.2</v>
      </c>
      <c r="G36" s="54">
        <f t="shared" si="1"/>
        <v>-1.5499732763228247E-2</v>
      </c>
      <c r="H36" s="37">
        <f t="shared" si="0"/>
        <v>746</v>
      </c>
      <c r="I36" s="55">
        <f t="shared" si="2"/>
        <v>1.4827914569446321E-2</v>
      </c>
    </row>
    <row r="37" spans="3:9" x14ac:dyDescent="0.2">
      <c r="C37" s="33">
        <v>2019</v>
      </c>
      <c r="D37" s="33" t="s">
        <v>23</v>
      </c>
      <c r="E37" s="30">
        <v>43729</v>
      </c>
      <c r="F37" s="37">
        <v>182.6</v>
      </c>
      <c r="G37" s="54">
        <f t="shared" si="1"/>
        <v>-4.1469816272965865E-2</v>
      </c>
      <c r="H37" s="37">
        <f t="shared" si="0"/>
        <v>738.1</v>
      </c>
      <c r="I37" s="55">
        <f t="shared" si="2"/>
        <v>5.4488489306634413E-3</v>
      </c>
    </row>
    <row r="38" spans="3:9" x14ac:dyDescent="0.2">
      <c r="C38" s="33">
        <v>2019</v>
      </c>
      <c r="D38" s="33" t="s">
        <v>24</v>
      </c>
      <c r="E38" s="30">
        <v>43819</v>
      </c>
      <c r="F38" s="37">
        <v>190.9</v>
      </c>
      <c r="G38" s="54">
        <f t="shared" si="1"/>
        <v>5.7955742887250139E-3</v>
      </c>
      <c r="H38" s="37">
        <f t="shared" si="0"/>
        <v>739.19999999999993</v>
      </c>
      <c r="I38" s="56">
        <f t="shared" si="2"/>
        <v>-3.370635027639346E-3</v>
      </c>
    </row>
    <row r="39" spans="3:9" x14ac:dyDescent="0.2">
      <c r="C39" s="33">
        <v>2020</v>
      </c>
      <c r="D39" s="33" t="s">
        <v>21</v>
      </c>
      <c r="E39" s="30">
        <v>43909</v>
      </c>
      <c r="F39" s="37">
        <v>159.6</v>
      </c>
      <c r="G39" s="54">
        <f t="shared" si="1"/>
        <v>-0.12066115702479341</v>
      </c>
      <c r="H39" s="37">
        <f t="shared" si="0"/>
        <v>717.3</v>
      </c>
      <c r="I39" s="55">
        <f t="shared" si="2"/>
        <v>-4.2195219655494887E-2</v>
      </c>
    </row>
    <row r="40" spans="3:9" x14ac:dyDescent="0.2">
      <c r="C40" s="33">
        <v>2020</v>
      </c>
      <c r="D40" s="33" t="s">
        <v>22</v>
      </c>
      <c r="E40" s="30">
        <v>43999</v>
      </c>
      <c r="F40" s="37">
        <v>126.7</v>
      </c>
      <c r="G40" s="54">
        <f t="shared" si="1"/>
        <v>-0.31216069489685117</v>
      </c>
      <c r="H40" s="37">
        <f t="shared" si="0"/>
        <v>659.80000000000007</v>
      </c>
      <c r="I40" s="55">
        <f t="shared" si="2"/>
        <v>-0.11554959785522778</v>
      </c>
    </row>
    <row r="41" spans="3:9" x14ac:dyDescent="0.2">
      <c r="C41" s="33">
        <v>2020</v>
      </c>
      <c r="D41" s="33" t="s">
        <v>23</v>
      </c>
      <c r="E41" s="30">
        <v>44089</v>
      </c>
      <c r="F41" s="37">
        <v>161</v>
      </c>
      <c r="G41" s="54">
        <f t="shared" si="1"/>
        <v>-0.11829134720700984</v>
      </c>
      <c r="H41" s="37">
        <f t="shared" si="0"/>
        <v>638.20000000000005</v>
      </c>
      <c r="I41" s="55">
        <f t="shared" si="2"/>
        <v>-0.13534751388700716</v>
      </c>
    </row>
    <row r="42" spans="3:9" x14ac:dyDescent="0.2">
      <c r="C42" s="33">
        <v>2020</v>
      </c>
      <c r="D42" s="33" t="s">
        <v>24</v>
      </c>
      <c r="E42" s="30">
        <v>44179</v>
      </c>
      <c r="F42" s="37">
        <v>175.6</v>
      </c>
      <c r="G42" s="54">
        <f t="shared" si="1"/>
        <v>-8.0146673651126266E-2</v>
      </c>
      <c r="H42" s="37">
        <f t="shared" si="0"/>
        <v>622.9</v>
      </c>
      <c r="I42" s="56">
        <f t="shared" si="2"/>
        <v>-0.15733225108225102</v>
      </c>
    </row>
    <row r="43" spans="3:9" x14ac:dyDescent="0.2">
      <c r="C43" s="33">
        <v>2021</v>
      </c>
      <c r="D43" s="33" t="s">
        <v>21</v>
      </c>
      <c r="E43" s="30">
        <v>44269</v>
      </c>
      <c r="F43" s="37">
        <v>168.9</v>
      </c>
      <c r="G43" s="54">
        <f t="shared" si="1"/>
        <v>5.8270676691729362E-2</v>
      </c>
      <c r="H43" s="37">
        <f t="shared" si="0"/>
        <v>632.19999999999993</v>
      </c>
      <c r="I43" s="55">
        <f t="shared" si="2"/>
        <v>-0.11863934197685766</v>
      </c>
    </row>
    <row r="44" spans="3:9" x14ac:dyDescent="0.2">
      <c r="C44" s="33">
        <v>2021</v>
      </c>
      <c r="D44" s="33" t="s">
        <v>22</v>
      </c>
      <c r="E44" s="30">
        <v>44359</v>
      </c>
      <c r="F44" s="37">
        <v>171.4</v>
      </c>
      <c r="G44" s="54">
        <f>+F44/F40-1</f>
        <v>0.35280189423835839</v>
      </c>
      <c r="H44" s="37">
        <f t="shared" si="0"/>
        <v>676.9</v>
      </c>
      <c r="I44" s="55">
        <f>+H44/H40-1</f>
        <v>2.5916944528644903E-2</v>
      </c>
    </row>
    <row r="45" spans="3:9" x14ac:dyDescent="0.2">
      <c r="C45" s="33">
        <v>2021</v>
      </c>
      <c r="D45" s="33" t="s">
        <v>23</v>
      </c>
      <c r="E45" s="30">
        <v>44449</v>
      </c>
      <c r="F45" s="37">
        <v>177.7</v>
      </c>
      <c r="G45" s="54">
        <f>+F45/F41-1</f>
        <v>0.1037267080745341</v>
      </c>
      <c r="H45" s="37">
        <f t="shared" si="0"/>
        <v>693.59999999999991</v>
      </c>
      <c r="I45" s="55">
        <f>+H45/H41-1</f>
        <v>8.6806643685364948E-2</v>
      </c>
    </row>
    <row r="46" spans="3:9" x14ac:dyDescent="0.2">
      <c r="C46" s="33">
        <v>2021</v>
      </c>
      <c r="D46" s="33" t="s">
        <v>24</v>
      </c>
      <c r="E46" s="30">
        <v>44539</v>
      </c>
      <c r="F46" s="37">
        <v>186.7</v>
      </c>
      <c r="G46" s="54">
        <f t="shared" ref="G46:G50" si="3">+F46/F42-1</f>
        <v>6.3211845102505659E-2</v>
      </c>
      <c r="H46" s="37">
        <f t="shared" si="0"/>
        <v>704.7</v>
      </c>
      <c r="I46" s="56">
        <f t="shared" ref="I46:I50" si="4">+H46/H42-1</f>
        <v>0.13132123936426399</v>
      </c>
    </row>
    <row r="47" spans="3:9" x14ac:dyDescent="0.2">
      <c r="C47" s="33">
        <v>2022</v>
      </c>
      <c r="D47" s="33" t="s">
        <v>21</v>
      </c>
      <c r="E47" s="30">
        <v>44629</v>
      </c>
      <c r="F47" s="37">
        <v>183.2</v>
      </c>
      <c r="G47" s="54">
        <f t="shared" si="3"/>
        <v>8.4665482534043601E-2</v>
      </c>
      <c r="H47" s="37">
        <f t="shared" si="0"/>
        <v>719</v>
      </c>
      <c r="I47" s="55">
        <f t="shared" si="4"/>
        <v>0.13729832331540659</v>
      </c>
    </row>
    <row r="48" spans="3:9" x14ac:dyDescent="0.2">
      <c r="C48" s="33">
        <v>2022</v>
      </c>
      <c r="D48" s="33" t="s">
        <v>22</v>
      </c>
      <c r="E48" s="30">
        <v>44719</v>
      </c>
      <c r="F48" s="37">
        <v>189.2</v>
      </c>
      <c r="G48" s="54">
        <f t="shared" si="3"/>
        <v>0.1038506417736289</v>
      </c>
      <c r="H48" s="37">
        <f t="shared" si="0"/>
        <v>736.8</v>
      </c>
      <c r="I48" s="55">
        <f t="shared" si="4"/>
        <v>8.8491653124538328E-2</v>
      </c>
    </row>
    <row r="49" spans="2:16" x14ac:dyDescent="0.2">
      <c r="C49" s="33">
        <v>2022</v>
      </c>
      <c r="D49" s="33" t="s">
        <v>23</v>
      </c>
      <c r="E49" s="30">
        <v>44809</v>
      </c>
      <c r="F49" s="37">
        <v>182.5</v>
      </c>
      <c r="G49" s="54">
        <f t="shared" si="3"/>
        <v>2.7011817670230753E-2</v>
      </c>
      <c r="H49" s="37">
        <f t="shared" si="0"/>
        <v>741.59999999999991</v>
      </c>
      <c r="I49" s="55">
        <f t="shared" si="4"/>
        <v>6.9204152249134898E-2</v>
      </c>
    </row>
    <row r="50" spans="2:16" ht="14.25" x14ac:dyDescent="0.2">
      <c r="C50" s="33" t="s">
        <v>59</v>
      </c>
      <c r="D50" s="33" t="s">
        <v>24</v>
      </c>
      <c r="E50" s="30">
        <v>44899</v>
      </c>
      <c r="F50" s="57">
        <v>191.29269409179687</v>
      </c>
      <c r="G50" s="54">
        <f t="shared" si="3"/>
        <v>2.4599325612195466E-2</v>
      </c>
      <c r="H50" s="37">
        <f t="shared" si="0"/>
        <v>746.19269409179685</v>
      </c>
      <c r="I50" s="77">
        <f t="shared" si="4"/>
        <v>5.8879940530433883E-2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ht="15" x14ac:dyDescent="0.25">
      <c r="B56" s="52" t="s">
        <v>41</v>
      </c>
      <c r="C56" s="27"/>
      <c r="D56" s="27"/>
      <c r="E56" s="27"/>
      <c r="F56" s="27"/>
      <c r="G56" s="31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7" t="s">
        <v>42</v>
      </c>
      <c r="D58" s="41"/>
      <c r="E58" s="42"/>
      <c r="F58" s="48">
        <v>2013</v>
      </c>
      <c r="G58" s="48">
        <v>2014</v>
      </c>
      <c r="H58" s="48">
        <v>2015</v>
      </c>
      <c r="I58" s="48">
        <v>2016</v>
      </c>
      <c r="J58" s="48">
        <v>2017</v>
      </c>
      <c r="K58" s="48">
        <v>2018</v>
      </c>
      <c r="L58" s="48">
        <v>2019</v>
      </c>
      <c r="M58" s="48">
        <v>2020</v>
      </c>
      <c r="N58" s="48">
        <v>2021</v>
      </c>
    </row>
    <row r="59" spans="2:16" x14ac:dyDescent="0.2">
      <c r="C59" s="38" t="s">
        <v>43</v>
      </c>
      <c r="D59" s="39"/>
      <c r="E59" s="40"/>
      <c r="F59" s="43">
        <v>1539470</v>
      </c>
      <c r="G59" s="43">
        <v>1598997</v>
      </c>
      <c r="H59" s="43">
        <v>1575924</v>
      </c>
      <c r="I59" s="43">
        <v>1662593</v>
      </c>
      <c r="J59" s="43">
        <v>1688892</v>
      </c>
      <c r="K59" s="43">
        <v>1800677</v>
      </c>
      <c r="L59" s="43">
        <v>1763842</v>
      </c>
      <c r="M59" s="43">
        <v>1767288</v>
      </c>
      <c r="N59" s="43">
        <v>1776937</v>
      </c>
    </row>
    <row r="60" spans="2:16" x14ac:dyDescent="0.2">
      <c r="C60" s="38" t="s">
        <v>44</v>
      </c>
      <c r="D60" s="39"/>
      <c r="E60" s="40"/>
      <c r="F60" s="43">
        <v>40180</v>
      </c>
      <c r="G60" s="43">
        <v>57038</v>
      </c>
      <c r="H60" s="43">
        <v>55224</v>
      </c>
      <c r="I60" s="43">
        <v>52988</v>
      </c>
      <c r="J60" s="43">
        <v>29049</v>
      </c>
      <c r="K60" s="43">
        <v>31133</v>
      </c>
      <c r="L60" s="43">
        <v>40443</v>
      </c>
      <c r="M60" s="43">
        <v>12913</v>
      </c>
      <c r="N60" s="43">
        <v>17023</v>
      </c>
    </row>
    <row r="61" spans="2:16" x14ac:dyDescent="0.2">
      <c r="C61" s="38" t="s">
        <v>45</v>
      </c>
      <c r="D61" s="39"/>
      <c r="E61" s="40"/>
      <c r="F61" s="43">
        <v>5449447</v>
      </c>
      <c r="G61" s="43">
        <v>4716418</v>
      </c>
      <c r="H61" s="43">
        <v>5543345</v>
      </c>
      <c r="I61" s="43">
        <v>10927614</v>
      </c>
      <c r="J61" s="43">
        <v>11620092</v>
      </c>
      <c r="K61" s="43">
        <v>11540557</v>
      </c>
      <c r="L61" s="43">
        <v>10955199</v>
      </c>
      <c r="M61" s="43">
        <v>8448107</v>
      </c>
      <c r="N61" s="43">
        <v>9238544</v>
      </c>
    </row>
    <row r="62" spans="2:16" x14ac:dyDescent="0.2">
      <c r="C62" s="38" t="s">
        <v>46</v>
      </c>
      <c r="D62" s="39"/>
      <c r="E62" s="40"/>
      <c r="F62" s="43">
        <v>3456963</v>
      </c>
      <c r="G62" s="43">
        <v>3625679</v>
      </c>
      <c r="H62" s="43">
        <v>3401417</v>
      </c>
      <c r="I62" s="43">
        <v>3427536</v>
      </c>
      <c r="J62" s="43">
        <v>3218417</v>
      </c>
      <c r="K62" s="43">
        <v>3323927</v>
      </c>
      <c r="L62" s="43">
        <v>3374838</v>
      </c>
      <c r="M62" s="43">
        <v>2844232</v>
      </c>
      <c r="N62" s="43">
        <v>3495406</v>
      </c>
    </row>
    <row r="63" spans="2:16" x14ac:dyDescent="0.2">
      <c r="C63" s="38" t="s">
        <v>47</v>
      </c>
      <c r="D63" s="39"/>
      <c r="E63" s="40"/>
      <c r="F63" s="43">
        <v>287609</v>
      </c>
      <c r="G63" s="43">
        <v>260190</v>
      </c>
      <c r="H63" s="43">
        <v>262289</v>
      </c>
      <c r="I63" s="43">
        <v>289112</v>
      </c>
      <c r="J63" s="43">
        <v>354466</v>
      </c>
      <c r="K63" s="43">
        <v>302127</v>
      </c>
      <c r="L63" s="43">
        <v>303514</v>
      </c>
      <c r="M63" s="43">
        <v>298580</v>
      </c>
      <c r="N63" s="43">
        <v>308816</v>
      </c>
    </row>
    <row r="64" spans="2:16" x14ac:dyDescent="0.2">
      <c r="C64" s="38" t="s">
        <v>48</v>
      </c>
      <c r="D64" s="39"/>
      <c r="E64" s="40"/>
      <c r="F64" s="43">
        <v>2041958</v>
      </c>
      <c r="G64" s="43">
        <v>2240321</v>
      </c>
      <c r="H64" s="43">
        <v>1986665</v>
      </c>
      <c r="I64" s="43">
        <v>2103319</v>
      </c>
      <c r="J64" s="43">
        <v>2293202</v>
      </c>
      <c r="K64" s="43">
        <v>2436108</v>
      </c>
      <c r="L64" s="43">
        <v>2434834</v>
      </c>
      <c r="M64" s="43">
        <v>1950671</v>
      </c>
      <c r="N64" s="43">
        <v>2565634</v>
      </c>
    </row>
    <row r="65" spans="2:16" x14ac:dyDescent="0.2">
      <c r="C65" s="38" t="s">
        <v>49</v>
      </c>
      <c r="D65" s="39"/>
      <c r="E65" s="40"/>
      <c r="F65" s="43">
        <v>2553770</v>
      </c>
      <c r="G65" s="43">
        <v>2658350</v>
      </c>
      <c r="H65" s="43">
        <v>2713594</v>
      </c>
      <c r="I65" s="43">
        <v>2786914</v>
      </c>
      <c r="J65" s="43">
        <v>2842332</v>
      </c>
      <c r="K65" s="43">
        <v>2926744</v>
      </c>
      <c r="L65" s="43">
        <v>2998682</v>
      </c>
      <c r="M65" s="43">
        <v>2554697</v>
      </c>
      <c r="N65" s="43">
        <v>3031892</v>
      </c>
    </row>
    <row r="66" spans="2:16" x14ac:dyDescent="0.2">
      <c r="C66" s="38" t="s">
        <v>50</v>
      </c>
      <c r="D66" s="39"/>
      <c r="E66" s="40"/>
      <c r="F66" s="43">
        <v>1255836</v>
      </c>
      <c r="G66" s="43">
        <v>1283952</v>
      </c>
      <c r="H66" s="43">
        <v>1355210</v>
      </c>
      <c r="I66" s="43">
        <v>1431833</v>
      </c>
      <c r="J66" s="43">
        <v>1489819</v>
      </c>
      <c r="K66" s="43">
        <v>1591094</v>
      </c>
      <c r="L66" s="43">
        <v>1638336</v>
      </c>
      <c r="M66" s="43">
        <v>1211212</v>
      </c>
      <c r="N66" s="43">
        <v>1394962</v>
      </c>
    </row>
    <row r="67" spans="2:16" x14ac:dyDescent="0.2">
      <c r="C67" s="38" t="s">
        <v>51</v>
      </c>
      <c r="D67" s="39"/>
      <c r="E67" s="40"/>
      <c r="F67" s="43">
        <v>525403</v>
      </c>
      <c r="G67" s="43">
        <v>558182</v>
      </c>
      <c r="H67" s="43">
        <v>576089</v>
      </c>
      <c r="I67" s="43">
        <v>590065</v>
      </c>
      <c r="J67" s="43">
        <v>596469</v>
      </c>
      <c r="K67" s="43">
        <v>622931</v>
      </c>
      <c r="L67" s="43">
        <v>649393</v>
      </c>
      <c r="M67" s="43">
        <v>319046</v>
      </c>
      <c r="N67" s="43">
        <v>455141</v>
      </c>
    </row>
    <row r="68" spans="2:16" x14ac:dyDescent="0.2">
      <c r="C68" s="38" t="s">
        <v>52</v>
      </c>
      <c r="D68" s="39"/>
      <c r="E68" s="40"/>
      <c r="F68" s="43">
        <v>748755</v>
      </c>
      <c r="G68" s="43">
        <v>820052</v>
      </c>
      <c r="H68" s="43">
        <v>894536</v>
      </c>
      <c r="I68" s="43">
        <v>967344</v>
      </c>
      <c r="J68" s="43">
        <v>1037194</v>
      </c>
      <c r="K68" s="43">
        <v>1112326</v>
      </c>
      <c r="L68" s="43">
        <v>1197028</v>
      </c>
      <c r="M68" s="43">
        <v>1276093</v>
      </c>
      <c r="N68" s="43">
        <v>1357234</v>
      </c>
    </row>
    <row r="69" spans="2:16" x14ac:dyDescent="0.2">
      <c r="C69" s="38" t="s">
        <v>53</v>
      </c>
      <c r="D69" s="39"/>
      <c r="E69" s="40"/>
      <c r="F69" s="43">
        <v>751745</v>
      </c>
      <c r="G69" s="43">
        <v>798771</v>
      </c>
      <c r="H69" s="43">
        <v>819812</v>
      </c>
      <c r="I69" s="43">
        <v>862133</v>
      </c>
      <c r="J69" s="43">
        <v>909010</v>
      </c>
      <c r="K69" s="43">
        <v>949813</v>
      </c>
      <c r="L69" s="43">
        <v>995693</v>
      </c>
      <c r="M69" s="43">
        <v>1029344</v>
      </c>
      <c r="N69" s="43">
        <v>1064122</v>
      </c>
    </row>
    <row r="70" spans="2:16" x14ac:dyDescent="0.2">
      <c r="C70" s="38" t="s">
        <v>54</v>
      </c>
      <c r="D70" s="39"/>
      <c r="E70" s="40"/>
      <c r="F70" s="43">
        <v>3977967</v>
      </c>
      <c r="G70" s="43">
        <v>4155358</v>
      </c>
      <c r="H70" s="43">
        <v>4340487</v>
      </c>
      <c r="I70" s="43">
        <v>4521661</v>
      </c>
      <c r="J70" s="43">
        <v>4645855</v>
      </c>
      <c r="K70" s="43">
        <v>4869381</v>
      </c>
      <c r="L70" s="43">
        <v>5052541</v>
      </c>
      <c r="M70" s="43">
        <v>4769991</v>
      </c>
      <c r="N70" s="43">
        <v>5191613</v>
      </c>
    </row>
    <row r="71" spans="2:16" x14ac:dyDescent="0.2">
      <c r="C71" s="46" t="s">
        <v>55</v>
      </c>
      <c r="D71" s="44"/>
      <c r="E71" s="45"/>
      <c r="F71" s="50">
        <v>22629103</v>
      </c>
      <c r="G71" s="50">
        <v>22773308</v>
      </c>
      <c r="H71" s="50">
        <v>23524592</v>
      </c>
      <c r="I71" s="50">
        <v>29623112</v>
      </c>
      <c r="J71" s="50">
        <v>30724797</v>
      </c>
      <c r="K71" s="50">
        <v>31506818</v>
      </c>
      <c r="L71" s="50">
        <v>31404343</v>
      </c>
      <c r="M71" s="50">
        <v>26482174</v>
      </c>
      <c r="N71" s="50">
        <v>29897324</v>
      </c>
    </row>
    <row r="72" spans="2:16" x14ac:dyDescent="0.2">
      <c r="G72" s="58">
        <f t="shared" ref="G72" si="5">+G71/F71-1</f>
        <v>6.3725460085624075E-3</v>
      </c>
      <c r="H72" s="58">
        <f t="shared" ref="H72" si="6">+H71/G71-1</f>
        <v>3.298967370045669E-2</v>
      </c>
      <c r="I72" s="58">
        <f t="shared" ref="I72" si="7">+I71/H71-1</f>
        <v>0.25924020276313398</v>
      </c>
      <c r="J72" s="58">
        <f t="shared" ref="J72" si="8">+J71/I71-1</f>
        <v>3.7190049445176454E-2</v>
      </c>
      <c r="K72" s="58">
        <f t="shared" ref="K72:L72" si="9">+K71/J71-1</f>
        <v>2.5452438302521641E-2</v>
      </c>
      <c r="L72" s="58">
        <f t="shared" si="9"/>
        <v>-3.2524706239773771E-3</v>
      </c>
      <c r="M72" s="58">
        <f>+M71/L71-1</f>
        <v>-0.15673529613404102</v>
      </c>
      <c r="N72" s="58">
        <f>+N71/M71-1</f>
        <v>0.12896033384570305</v>
      </c>
    </row>
    <row r="74" spans="2:16" x14ac:dyDescent="0.2">
      <c r="B74" s="26"/>
      <c r="C74" s="26"/>
      <c r="D74" s="26"/>
      <c r="E74" s="26"/>
    </row>
    <row r="75" spans="2:16" ht="15" x14ac:dyDescent="0.25">
      <c r="B75" s="52" t="s">
        <v>56</v>
      </c>
      <c r="C75" s="36"/>
      <c r="D75" s="36"/>
      <c r="E75" s="36"/>
      <c r="F75" s="27"/>
      <c r="G75" s="31"/>
      <c r="H75" s="27"/>
      <c r="I75" s="27"/>
      <c r="J75" s="27"/>
      <c r="K75" s="27"/>
      <c r="L75" s="27"/>
      <c r="M75" s="27"/>
      <c r="N75" s="27"/>
      <c r="O75" s="27"/>
      <c r="P75" s="27"/>
    </row>
    <row r="77" spans="2:16" x14ac:dyDescent="0.2">
      <c r="C77" s="47" t="s">
        <v>42</v>
      </c>
      <c r="D77" s="41"/>
      <c r="E77" s="42"/>
      <c r="F77" s="48">
        <v>2013</v>
      </c>
      <c r="G77" s="48">
        <v>2014</v>
      </c>
      <c r="H77" s="48">
        <v>2015</v>
      </c>
      <c r="I77" s="48">
        <v>2016</v>
      </c>
      <c r="J77" s="48">
        <v>2017</v>
      </c>
      <c r="K77" s="48">
        <v>2018</v>
      </c>
      <c r="L77" s="48">
        <v>2019</v>
      </c>
      <c r="M77" s="48">
        <v>2020</v>
      </c>
      <c r="N77" s="48">
        <v>2021</v>
      </c>
    </row>
    <row r="78" spans="2:16" x14ac:dyDescent="0.2">
      <c r="C78" s="38" t="s">
        <v>43</v>
      </c>
      <c r="D78" s="39"/>
      <c r="E78" s="40"/>
      <c r="F78" s="49">
        <v>6.8030535722074363</v>
      </c>
      <c r="G78" s="49">
        <v>7.0213646607686506</v>
      </c>
      <c r="H78" s="49">
        <v>6.6990492332449376</v>
      </c>
      <c r="I78" s="49">
        <v>5.6124859535351987</v>
      </c>
      <c r="J78" s="49">
        <v>5.4968369685241534</v>
      </c>
      <c r="K78" s="49">
        <v>5.7151978978010405</v>
      </c>
      <c r="L78" s="49">
        <v>5.6165543727502909</v>
      </c>
      <c r="M78" s="49">
        <v>6.673500445998128</v>
      </c>
      <c r="N78" s="37">
        <v>5.9434650405501177</v>
      </c>
      <c r="O78" s="26" t="s">
        <v>43</v>
      </c>
    </row>
    <row r="79" spans="2:16" x14ac:dyDescent="0.2">
      <c r="C79" s="38" t="s">
        <v>44</v>
      </c>
      <c r="D79" s="39"/>
      <c r="E79" s="40"/>
      <c r="F79" s="49">
        <v>0.17755896024689977</v>
      </c>
      <c r="G79" s="49">
        <v>0.25045988048815743</v>
      </c>
      <c r="H79" s="49">
        <v>0.23475008620765878</v>
      </c>
      <c r="I79" s="49">
        <v>0.17887384688009822</v>
      </c>
      <c r="J79" s="49">
        <v>9.4545783329341437E-2</v>
      </c>
      <c r="K79" s="49">
        <v>9.8813532994667996E-2</v>
      </c>
      <c r="L79" s="49">
        <v>0.12878155101031727</v>
      </c>
      <c r="M79" s="49">
        <v>4.8761102468400062E-2</v>
      </c>
      <c r="N79" s="37">
        <v>5.6938206242137253E-2</v>
      </c>
      <c r="O79" s="26" t="s">
        <v>44</v>
      </c>
    </row>
    <row r="80" spans="2:16" x14ac:dyDescent="0.2">
      <c r="C80" s="38" t="s">
        <v>45</v>
      </c>
      <c r="D80" s="39"/>
      <c r="E80" s="40"/>
      <c r="F80" s="49">
        <v>24.081586442025564</v>
      </c>
      <c r="G80" s="49">
        <v>20.710289431820797</v>
      </c>
      <c r="H80" s="49">
        <v>23.564043108590361</v>
      </c>
      <c r="I80" s="49">
        <v>36.888811681905672</v>
      </c>
      <c r="J80" s="49">
        <v>37.819914644187882</v>
      </c>
      <c r="K80" s="49">
        <v>36.628760797107468</v>
      </c>
      <c r="L80" s="49">
        <v>34.884343862885466</v>
      </c>
      <c r="M80" s="49">
        <v>31.901108270038552</v>
      </c>
      <c r="N80" s="37">
        <v>30.900906047644934</v>
      </c>
      <c r="O80" s="26" t="s">
        <v>45</v>
      </c>
    </row>
    <row r="81" spans="3:15" x14ac:dyDescent="0.2">
      <c r="C81" s="38" t="s">
        <v>46</v>
      </c>
      <c r="D81" s="39"/>
      <c r="E81" s="40"/>
      <c r="F81" s="49">
        <v>15.276624088900032</v>
      </c>
      <c r="G81" s="49">
        <v>15.920739314639754</v>
      </c>
      <c r="H81" s="49">
        <v>14.458984028288354</v>
      </c>
      <c r="I81" s="49">
        <v>11.570479158300451</v>
      </c>
      <c r="J81" s="49">
        <v>10.474982145528903</v>
      </c>
      <c r="K81" s="49">
        <v>10.549865746518737</v>
      </c>
      <c r="L81" s="49">
        <v>10.746405361831641</v>
      </c>
      <c r="M81" s="49">
        <v>10.740175636637687</v>
      </c>
      <c r="N81" s="37">
        <v>11.691367428068144</v>
      </c>
      <c r="O81" s="26" t="s">
        <v>46</v>
      </c>
    </row>
    <row r="82" spans="3:15" x14ac:dyDescent="0.2">
      <c r="C82" s="38" t="s">
        <v>47</v>
      </c>
      <c r="D82" s="39"/>
      <c r="E82" s="40"/>
      <c r="F82" s="49">
        <v>1.2709695121366498</v>
      </c>
      <c r="G82" s="49">
        <v>1.1425217627584012</v>
      </c>
      <c r="H82" s="49">
        <v>1.1149566377176701</v>
      </c>
      <c r="I82" s="49">
        <v>0.97596768361136399</v>
      </c>
      <c r="J82" s="49">
        <v>1.1536805271650776</v>
      </c>
      <c r="K82" s="49">
        <v>0.95892577917579613</v>
      </c>
      <c r="L82" s="49">
        <v>0.96647142084774706</v>
      </c>
      <c r="M82" s="49">
        <v>1.1274754104402456</v>
      </c>
      <c r="N82" s="37">
        <v>1.0329218762187544</v>
      </c>
      <c r="O82" s="26" t="s">
        <v>47</v>
      </c>
    </row>
    <row r="83" spans="3:15" x14ac:dyDescent="0.2">
      <c r="C83" s="38" t="s">
        <v>48</v>
      </c>
      <c r="D83" s="39"/>
      <c r="E83" s="40"/>
      <c r="F83" s="49">
        <v>9.0235923182637858</v>
      </c>
      <c r="G83" s="49">
        <v>9.8374860604353138</v>
      </c>
      <c r="H83" s="49">
        <v>8.4450561352987545</v>
      </c>
      <c r="I83" s="49">
        <v>7.100263469955487</v>
      </c>
      <c r="J83" s="49">
        <v>7.4636847885439241</v>
      </c>
      <c r="K83" s="49">
        <v>7.7320026414600171</v>
      </c>
      <c r="L83" s="49">
        <v>7.7531760495674114</v>
      </c>
      <c r="M83" s="49">
        <v>7.3659775817498971</v>
      </c>
      <c r="N83" s="37">
        <v>8.5814837475086403</v>
      </c>
      <c r="O83" s="26" t="s">
        <v>48</v>
      </c>
    </row>
    <row r="84" spans="3:15" x14ac:dyDescent="0.2">
      <c r="C84" s="38" t="s">
        <v>49</v>
      </c>
      <c r="D84" s="39"/>
      <c r="E84" s="40"/>
      <c r="F84" s="49">
        <v>11.285334641854783</v>
      </c>
      <c r="G84" s="49">
        <v>11.673095537986839</v>
      </c>
      <c r="H84" s="49">
        <v>11.535137357536318</v>
      </c>
      <c r="I84" s="49">
        <v>9.4079042066883467</v>
      </c>
      <c r="J84" s="49">
        <v>9.250938256809313</v>
      </c>
      <c r="K84" s="49">
        <v>9.2892401892187273</v>
      </c>
      <c r="L84" s="49">
        <v>9.5486219851821144</v>
      </c>
      <c r="M84" s="49">
        <v>9.6468552770629774</v>
      </c>
      <c r="N84" s="37">
        <v>10.141014627262294</v>
      </c>
      <c r="O84" s="26" t="s">
        <v>49</v>
      </c>
    </row>
    <row r="85" spans="3:15" x14ac:dyDescent="0.2">
      <c r="C85" s="38" t="s">
        <v>50</v>
      </c>
      <c r="D85" s="39"/>
      <c r="E85" s="40"/>
      <c r="F85" s="49">
        <v>5.5496499353067597</v>
      </c>
      <c r="G85" s="49">
        <v>5.6379688010191584</v>
      </c>
      <c r="H85" s="49">
        <v>5.7608225468905054</v>
      </c>
      <c r="I85" s="49">
        <v>4.8334995999069914</v>
      </c>
      <c r="J85" s="49">
        <v>4.8489140546640552</v>
      </c>
      <c r="K85" s="49">
        <v>5.0499990192598947</v>
      </c>
      <c r="L85" s="49">
        <v>5.2169090115975365</v>
      </c>
      <c r="M85" s="49">
        <v>4.5736879457101978</v>
      </c>
      <c r="N85" s="37">
        <v>4.6658423342503825</v>
      </c>
      <c r="O85" s="26" t="s">
        <v>50</v>
      </c>
    </row>
    <row r="86" spans="3:15" x14ac:dyDescent="0.2">
      <c r="C86" s="38" t="s">
        <v>51</v>
      </c>
      <c r="D86" s="39"/>
      <c r="E86" s="40"/>
      <c r="F86" s="49">
        <v>2.3218021500896433</v>
      </c>
      <c r="G86" s="49">
        <v>2.4510360989277444</v>
      </c>
      <c r="H86" s="49">
        <v>2.4488798785543229</v>
      </c>
      <c r="I86" s="49">
        <v>1.991907534900452</v>
      </c>
      <c r="J86" s="49">
        <v>1.9413277165020812</v>
      </c>
      <c r="K86" s="49">
        <v>1.9771307911830385</v>
      </c>
      <c r="L86" s="49">
        <v>2.0678445653201534</v>
      </c>
      <c r="M86" s="49">
        <v>1.2047575852345054</v>
      </c>
      <c r="N86" s="37">
        <v>1.5223469498474178</v>
      </c>
      <c r="O86" s="26" t="s">
        <v>51</v>
      </c>
    </row>
    <row r="87" spans="3:15" x14ac:dyDescent="0.2">
      <c r="C87" s="38" t="s">
        <v>52</v>
      </c>
      <c r="D87" s="39"/>
      <c r="E87" s="40"/>
      <c r="F87" s="49">
        <v>3.3088143175626534</v>
      </c>
      <c r="G87" s="49">
        <v>3.6009349190728019</v>
      </c>
      <c r="H87" s="49">
        <v>3.8025569157586236</v>
      </c>
      <c r="I87" s="49">
        <v>3.2655043129837269</v>
      </c>
      <c r="J87" s="49">
        <v>3.3757554199625797</v>
      </c>
      <c r="K87" s="49">
        <v>3.5304295089399385</v>
      </c>
      <c r="L87" s="49">
        <v>3.8116638835590346</v>
      </c>
      <c r="M87" s="49">
        <v>4.8186867135606013</v>
      </c>
      <c r="N87" s="37">
        <v>4.5396504382800282</v>
      </c>
      <c r="O87" s="26" t="s">
        <v>52</v>
      </c>
    </row>
    <row r="88" spans="3:15" x14ac:dyDescent="0.2">
      <c r="C88" s="38" t="s">
        <v>53</v>
      </c>
      <c r="D88" s="39"/>
      <c r="E88" s="40"/>
      <c r="F88" s="49">
        <v>3.3220273910105935</v>
      </c>
      <c r="G88" s="49">
        <v>3.5074878010695678</v>
      </c>
      <c r="H88" s="49">
        <v>3.4849148499578653</v>
      </c>
      <c r="I88" s="49">
        <v>2.9103390622835303</v>
      </c>
      <c r="J88" s="49">
        <v>2.9585549417950592</v>
      </c>
      <c r="K88" s="49">
        <v>3.0146268658421809</v>
      </c>
      <c r="L88" s="49">
        <v>3.1705582887054828</v>
      </c>
      <c r="M88" s="49">
        <v>3.8869316393737163</v>
      </c>
      <c r="N88" s="37">
        <v>3.5592550022202656</v>
      </c>
      <c r="O88" s="26" t="s">
        <v>53</v>
      </c>
    </row>
    <row r="89" spans="3:15" x14ac:dyDescent="0.2">
      <c r="C89" s="38" t="s">
        <v>54</v>
      </c>
      <c r="D89" s="39"/>
      <c r="E89" s="40"/>
      <c r="F89" s="49">
        <v>17.578986670395199</v>
      </c>
      <c r="G89" s="49">
        <v>18.246615731012817</v>
      </c>
      <c r="H89" s="49">
        <v>18.450849221954623</v>
      </c>
      <c r="I89" s="49">
        <v>15.263963489048685</v>
      </c>
      <c r="J89" s="49">
        <v>15.120864752987629</v>
      </c>
      <c r="K89" s="49">
        <v>15.455007230498492</v>
      </c>
      <c r="L89" s="49">
        <v>16.088669646742808</v>
      </c>
      <c r="M89" s="49">
        <v>18.012082391725091</v>
      </c>
      <c r="N89" s="37">
        <v>17.364808301906887</v>
      </c>
    </row>
    <row r="90" spans="3:15" x14ac:dyDescent="0.2">
      <c r="C90" s="46" t="s">
        <v>55</v>
      </c>
      <c r="D90" s="44"/>
      <c r="E90" s="45"/>
      <c r="F90" s="51">
        <f>SUM(F78:F89)</f>
        <v>100</v>
      </c>
      <c r="G90" s="51">
        <f t="shared" ref="G90:N90" si="10">SUM(G78:G89)</f>
        <v>100</v>
      </c>
      <c r="H90" s="51">
        <f t="shared" si="10"/>
        <v>100</v>
      </c>
      <c r="I90" s="51">
        <f t="shared" si="10"/>
        <v>100</v>
      </c>
      <c r="J90" s="51">
        <f t="shared" si="10"/>
        <v>100</v>
      </c>
      <c r="K90" s="51">
        <f t="shared" si="10"/>
        <v>100</v>
      </c>
      <c r="L90" s="51">
        <f t="shared" si="10"/>
        <v>100</v>
      </c>
      <c r="M90" s="51">
        <f t="shared" si="10"/>
        <v>99.999999999999986</v>
      </c>
      <c r="N90" s="51">
        <f t="shared" si="10"/>
        <v>100.00000000000001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{0F9D1B3D-4460-47AE-82E2-BADA60582C1A}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9D1B3D-4460-47AE-82E2-BADA60582C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50" zoomScale="130" zoomScaleNormal="130" workbookViewId="0">
      <selection activeCell="G71" sqref="G71:M71"/>
    </sheetView>
  </sheetViews>
  <sheetFormatPr baseColWidth="10" defaultColWidth="0" defaultRowHeight="12" x14ac:dyDescent="0.2"/>
  <cols>
    <col min="1" max="1" width="11.7109375" style="23" customWidth="1"/>
    <col min="2" max="4" width="11.28515625" style="23" customWidth="1"/>
    <col min="5" max="5" width="12.28515625" style="23" customWidth="1"/>
    <col min="6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52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12</v>
      </c>
      <c r="J8" s="26"/>
    </row>
    <row r="9" spans="2:16" x14ac:dyDescent="0.2">
      <c r="G9" s="26"/>
    </row>
    <row r="10" spans="2:16" x14ac:dyDescent="0.2">
      <c r="C10" s="35" t="s">
        <v>14</v>
      </c>
      <c r="D10" s="35" t="s">
        <v>15</v>
      </c>
      <c r="E10" s="35" t="s">
        <v>16</v>
      </c>
      <c r="F10" s="35" t="s">
        <v>17</v>
      </c>
      <c r="G10" s="35" t="s">
        <v>18</v>
      </c>
      <c r="H10" s="35" t="s">
        <v>19</v>
      </c>
      <c r="I10" s="35" t="s">
        <v>20</v>
      </c>
    </row>
    <row r="11" spans="2:16" x14ac:dyDescent="0.2">
      <c r="C11" s="33">
        <v>2013</v>
      </c>
      <c r="D11" s="33" t="s">
        <v>21</v>
      </c>
      <c r="E11" s="30">
        <v>41363</v>
      </c>
      <c r="F11" s="37">
        <v>179.1</v>
      </c>
      <c r="G11" s="34"/>
      <c r="H11" s="34"/>
      <c r="I11" s="34"/>
    </row>
    <row r="12" spans="2:16" x14ac:dyDescent="0.2">
      <c r="C12" s="33">
        <v>2013</v>
      </c>
      <c r="D12" s="33" t="s">
        <v>22</v>
      </c>
      <c r="E12" s="30">
        <v>41453</v>
      </c>
      <c r="F12" s="37">
        <v>200.8</v>
      </c>
      <c r="G12" s="33"/>
      <c r="H12" s="33"/>
      <c r="I12" s="33"/>
    </row>
    <row r="13" spans="2:16" x14ac:dyDescent="0.2">
      <c r="C13" s="33">
        <v>2013</v>
      </c>
      <c r="D13" s="33" t="s">
        <v>23</v>
      </c>
      <c r="E13" s="30">
        <v>41543</v>
      </c>
      <c r="F13" s="37">
        <v>192.4</v>
      </c>
      <c r="G13" s="33"/>
      <c r="H13" s="33"/>
      <c r="I13" s="33"/>
    </row>
    <row r="14" spans="2:16" x14ac:dyDescent="0.2">
      <c r="C14" s="33">
        <v>2013</v>
      </c>
      <c r="D14" s="33" t="s">
        <v>24</v>
      </c>
      <c r="E14" s="30">
        <v>41633</v>
      </c>
      <c r="F14" s="37">
        <v>186.7</v>
      </c>
      <c r="G14" s="33"/>
      <c r="H14" s="37">
        <f>+SUM(F11:F14)</f>
        <v>759</v>
      </c>
      <c r="I14" s="33"/>
    </row>
    <row r="15" spans="2:16" x14ac:dyDescent="0.2">
      <c r="C15" s="33">
        <v>2014</v>
      </c>
      <c r="D15" s="33" t="s">
        <v>21</v>
      </c>
      <c r="E15" s="30">
        <v>41723</v>
      </c>
      <c r="F15" s="37">
        <v>177.7</v>
      </c>
      <c r="G15" s="54">
        <f>+F15/F11-1</f>
        <v>-7.8168620882188566E-3</v>
      </c>
      <c r="H15" s="37">
        <f t="shared" ref="H15:H50" si="0">+SUM(F12:F15)</f>
        <v>757.60000000000014</v>
      </c>
      <c r="I15" s="33"/>
    </row>
    <row r="16" spans="2:16" x14ac:dyDescent="0.2">
      <c r="C16" s="33">
        <v>2014</v>
      </c>
      <c r="D16" s="33" t="s">
        <v>22</v>
      </c>
      <c r="E16" s="30">
        <v>41813</v>
      </c>
      <c r="F16" s="37">
        <v>200</v>
      </c>
      <c r="G16" s="54">
        <f t="shared" ref="G16:G43" si="1">+F16/F12-1</f>
        <v>-3.9840637450200278E-3</v>
      </c>
      <c r="H16" s="37">
        <f t="shared" si="0"/>
        <v>756.8</v>
      </c>
      <c r="I16" s="33"/>
    </row>
    <row r="17" spans="3:9" x14ac:dyDescent="0.2">
      <c r="C17" s="33">
        <v>2014</v>
      </c>
      <c r="D17" s="33" t="s">
        <v>23</v>
      </c>
      <c r="E17" s="30">
        <v>41903</v>
      </c>
      <c r="F17" s="37">
        <v>191</v>
      </c>
      <c r="G17" s="54">
        <f t="shared" si="1"/>
        <v>-7.2765072765073047E-3</v>
      </c>
      <c r="H17" s="37">
        <f t="shared" si="0"/>
        <v>755.4</v>
      </c>
      <c r="I17" s="33"/>
    </row>
    <row r="18" spans="3:9" x14ac:dyDescent="0.2">
      <c r="C18" s="33">
        <v>2014</v>
      </c>
      <c r="D18" s="33" t="s">
        <v>24</v>
      </c>
      <c r="E18" s="30">
        <v>41993</v>
      </c>
      <c r="F18" s="37">
        <v>190.8</v>
      </c>
      <c r="G18" s="54">
        <f t="shared" si="1"/>
        <v>2.1960364220674933E-2</v>
      </c>
      <c r="H18" s="37">
        <f t="shared" si="0"/>
        <v>759.5</v>
      </c>
      <c r="I18" s="55">
        <f>+H18/H14-1</f>
        <v>6.587615283266679E-4</v>
      </c>
    </row>
    <row r="19" spans="3:9" x14ac:dyDescent="0.2">
      <c r="C19" s="33">
        <v>2015</v>
      </c>
      <c r="D19" s="33" t="s">
        <v>21</v>
      </c>
      <c r="E19" s="30">
        <v>42083</v>
      </c>
      <c r="F19" s="37">
        <v>178.4</v>
      </c>
      <c r="G19" s="54">
        <f t="shared" si="1"/>
        <v>3.9392234102419987E-3</v>
      </c>
      <c r="H19" s="37">
        <f t="shared" si="0"/>
        <v>760.19999999999993</v>
      </c>
      <c r="I19" s="55">
        <f t="shared" ref="I19:I50" si="2">+H19/H15-1</f>
        <v>3.4318901795140633E-3</v>
      </c>
    </row>
    <row r="20" spans="3:9" x14ac:dyDescent="0.2">
      <c r="C20" s="33">
        <v>2015</v>
      </c>
      <c r="D20" s="33" t="s">
        <v>22</v>
      </c>
      <c r="E20" s="30">
        <v>42173</v>
      </c>
      <c r="F20" s="37">
        <v>199</v>
      </c>
      <c r="G20" s="54">
        <f t="shared" si="1"/>
        <v>-5.0000000000000044E-3</v>
      </c>
      <c r="H20" s="37">
        <f t="shared" si="0"/>
        <v>759.2</v>
      </c>
      <c r="I20" s="55">
        <f t="shared" si="2"/>
        <v>3.1712473572940159E-3</v>
      </c>
    </row>
    <row r="21" spans="3:9" x14ac:dyDescent="0.2">
      <c r="C21" s="33">
        <v>2015</v>
      </c>
      <c r="D21" s="33" t="s">
        <v>23</v>
      </c>
      <c r="E21" s="30">
        <v>42263</v>
      </c>
      <c r="F21" s="37">
        <v>194.3</v>
      </c>
      <c r="G21" s="54">
        <f t="shared" si="1"/>
        <v>1.7277486910994844E-2</v>
      </c>
      <c r="H21" s="37">
        <f t="shared" si="0"/>
        <v>762.5</v>
      </c>
      <c r="I21" s="55">
        <f t="shared" si="2"/>
        <v>9.3989939105110221E-3</v>
      </c>
    </row>
    <row r="22" spans="3:9" x14ac:dyDescent="0.2">
      <c r="C22" s="33">
        <v>2015</v>
      </c>
      <c r="D22" s="33" t="s">
        <v>24</v>
      </c>
      <c r="E22" s="30">
        <v>42353</v>
      </c>
      <c r="F22" s="37">
        <v>200.9</v>
      </c>
      <c r="G22" s="54">
        <f t="shared" si="1"/>
        <v>5.2935010482180189E-2</v>
      </c>
      <c r="H22" s="37">
        <f t="shared" si="0"/>
        <v>772.6</v>
      </c>
      <c r="I22" s="55">
        <f t="shared" si="2"/>
        <v>1.7248189598420005E-2</v>
      </c>
    </row>
    <row r="23" spans="3:9" x14ac:dyDescent="0.2">
      <c r="C23" s="33">
        <v>2016</v>
      </c>
      <c r="D23" s="33" t="s">
        <v>21</v>
      </c>
      <c r="E23" s="30">
        <v>42443</v>
      </c>
      <c r="F23" s="37">
        <v>182.9</v>
      </c>
      <c r="G23" s="54">
        <f t="shared" si="1"/>
        <v>2.5224215246636872E-2</v>
      </c>
      <c r="H23" s="37">
        <f t="shared" si="0"/>
        <v>777.1</v>
      </c>
      <c r="I23" s="55">
        <f t="shared" si="2"/>
        <v>2.2230991844251591E-2</v>
      </c>
    </row>
    <row r="24" spans="3:9" x14ac:dyDescent="0.2">
      <c r="C24" s="33">
        <v>2016</v>
      </c>
      <c r="D24" s="33" t="s">
        <v>22</v>
      </c>
      <c r="E24" s="30">
        <v>42533</v>
      </c>
      <c r="F24" s="37">
        <v>215.2</v>
      </c>
      <c r="G24" s="54">
        <f t="shared" si="1"/>
        <v>8.1407035175879328E-2</v>
      </c>
      <c r="H24" s="37">
        <f t="shared" si="0"/>
        <v>793.3</v>
      </c>
      <c r="I24" s="55">
        <f t="shared" si="2"/>
        <v>4.4915700737618414E-2</v>
      </c>
    </row>
    <row r="25" spans="3:9" x14ac:dyDescent="0.2">
      <c r="C25" s="33">
        <v>2016</v>
      </c>
      <c r="D25" s="33" t="s">
        <v>23</v>
      </c>
      <c r="E25" s="30">
        <v>42623</v>
      </c>
      <c r="F25" s="37">
        <v>201.5</v>
      </c>
      <c r="G25" s="54">
        <f t="shared" si="1"/>
        <v>3.7056098816263372E-2</v>
      </c>
      <c r="H25" s="37">
        <f t="shared" si="0"/>
        <v>800.5</v>
      </c>
      <c r="I25" s="55">
        <f t="shared" si="2"/>
        <v>4.9836065573770405E-2</v>
      </c>
    </row>
    <row r="26" spans="3:9" x14ac:dyDescent="0.2">
      <c r="C26" s="33">
        <v>2016</v>
      </c>
      <c r="D26" s="33" t="s">
        <v>24</v>
      </c>
      <c r="E26" s="30">
        <v>42713</v>
      </c>
      <c r="F26" s="37">
        <v>203.1</v>
      </c>
      <c r="G26" s="54">
        <f t="shared" si="1"/>
        <v>1.0950721752115422E-2</v>
      </c>
      <c r="H26" s="37">
        <f t="shared" si="0"/>
        <v>802.7</v>
      </c>
      <c r="I26" s="55">
        <f t="shared" si="2"/>
        <v>3.8959358011907863E-2</v>
      </c>
    </row>
    <row r="27" spans="3:9" x14ac:dyDescent="0.2">
      <c r="C27" s="33">
        <v>2017</v>
      </c>
      <c r="D27" s="33" t="s">
        <v>21</v>
      </c>
      <c r="E27" s="30">
        <v>42803</v>
      </c>
      <c r="F27" s="37">
        <v>193.7</v>
      </c>
      <c r="G27" s="54">
        <f t="shared" si="1"/>
        <v>5.9048660470202297E-2</v>
      </c>
      <c r="H27" s="37">
        <f t="shared" si="0"/>
        <v>813.5</v>
      </c>
      <c r="I27" s="55">
        <f t="shared" si="2"/>
        <v>4.6840818427486886E-2</v>
      </c>
    </row>
    <row r="28" spans="3:9" x14ac:dyDescent="0.2">
      <c r="C28" s="33">
        <v>2017</v>
      </c>
      <c r="D28" s="33" t="s">
        <v>22</v>
      </c>
      <c r="E28" s="30">
        <v>42893</v>
      </c>
      <c r="F28" s="37">
        <v>202.8</v>
      </c>
      <c r="G28" s="54">
        <f t="shared" si="1"/>
        <v>-5.7620817843866079E-2</v>
      </c>
      <c r="H28" s="37">
        <f t="shared" si="0"/>
        <v>801.09999999999991</v>
      </c>
      <c r="I28" s="55">
        <f t="shared" si="2"/>
        <v>9.8323458968863076E-3</v>
      </c>
    </row>
    <row r="29" spans="3:9" x14ac:dyDescent="0.2">
      <c r="C29" s="33">
        <v>2017</v>
      </c>
      <c r="D29" s="33" t="s">
        <v>23</v>
      </c>
      <c r="E29" s="30">
        <v>42983</v>
      </c>
      <c r="F29" s="37">
        <v>189.1</v>
      </c>
      <c r="G29" s="54">
        <f t="shared" si="1"/>
        <v>-6.1538461538461542E-2</v>
      </c>
      <c r="H29" s="37">
        <f t="shared" si="0"/>
        <v>788.69999999999993</v>
      </c>
      <c r="I29" s="55">
        <f t="shared" si="2"/>
        <v>-1.4740787008119982E-2</v>
      </c>
    </row>
    <row r="30" spans="3:9" x14ac:dyDescent="0.2">
      <c r="C30" s="33">
        <v>2017</v>
      </c>
      <c r="D30" s="33" t="s">
        <v>24</v>
      </c>
      <c r="E30" s="30">
        <v>43073</v>
      </c>
      <c r="F30" s="37">
        <v>205.2</v>
      </c>
      <c r="G30" s="54">
        <f t="shared" si="1"/>
        <v>1.0339734121122657E-2</v>
      </c>
      <c r="H30" s="37">
        <f t="shared" si="0"/>
        <v>790.8</v>
      </c>
      <c r="I30" s="55">
        <f t="shared" si="2"/>
        <v>-1.4824965740625529E-2</v>
      </c>
    </row>
    <row r="31" spans="3:9" x14ac:dyDescent="0.2">
      <c r="C31" s="33">
        <v>2018</v>
      </c>
      <c r="D31" s="33" t="s">
        <v>21</v>
      </c>
      <c r="E31" s="30">
        <v>43189</v>
      </c>
      <c r="F31" s="37">
        <v>187.5</v>
      </c>
      <c r="G31" s="54">
        <f t="shared" si="1"/>
        <v>-3.2008260196179639E-2</v>
      </c>
      <c r="H31" s="37">
        <f t="shared" si="0"/>
        <v>784.59999999999991</v>
      </c>
      <c r="I31" s="55">
        <f t="shared" si="2"/>
        <v>-3.5525507068223883E-2</v>
      </c>
    </row>
    <row r="32" spans="3:9" x14ac:dyDescent="0.2">
      <c r="C32" s="33">
        <v>2018</v>
      </c>
      <c r="D32" s="33" t="s">
        <v>22</v>
      </c>
      <c r="E32" s="30">
        <v>43279</v>
      </c>
      <c r="F32" s="37">
        <v>212.1</v>
      </c>
      <c r="G32" s="54">
        <f t="shared" si="1"/>
        <v>4.585798816568043E-2</v>
      </c>
      <c r="H32" s="37">
        <f t="shared" si="0"/>
        <v>793.9</v>
      </c>
      <c r="I32" s="55">
        <f t="shared" si="2"/>
        <v>-8.9876419922605422E-3</v>
      </c>
    </row>
    <row r="33" spans="3:9" x14ac:dyDescent="0.2">
      <c r="C33" s="33">
        <v>2018</v>
      </c>
      <c r="D33" s="33" t="s">
        <v>23</v>
      </c>
      <c r="E33" s="30">
        <v>43369</v>
      </c>
      <c r="F33" s="37">
        <v>193.2</v>
      </c>
      <c r="G33" s="54">
        <f t="shared" si="1"/>
        <v>2.1681649920676893E-2</v>
      </c>
      <c r="H33" s="37">
        <f t="shared" si="0"/>
        <v>798</v>
      </c>
      <c r="I33" s="55">
        <f t="shared" si="2"/>
        <v>1.1791555724610214E-2</v>
      </c>
    </row>
    <row r="34" spans="3:9" x14ac:dyDescent="0.2">
      <c r="C34" s="33">
        <v>2018</v>
      </c>
      <c r="D34" s="33" t="s">
        <v>24</v>
      </c>
      <c r="E34" s="30">
        <v>43459</v>
      </c>
      <c r="F34" s="37">
        <v>202.6</v>
      </c>
      <c r="G34" s="54">
        <f t="shared" si="1"/>
        <v>-1.2670565302144277E-2</v>
      </c>
      <c r="H34" s="37">
        <f t="shared" si="0"/>
        <v>795.4</v>
      </c>
      <c r="I34" s="55">
        <f t="shared" si="2"/>
        <v>5.8168942842691251E-3</v>
      </c>
    </row>
    <row r="35" spans="3:9" x14ac:dyDescent="0.2">
      <c r="C35" s="33">
        <v>2019</v>
      </c>
      <c r="D35" s="33" t="s">
        <v>21</v>
      </c>
      <c r="E35" s="30">
        <v>43549</v>
      </c>
      <c r="F35" s="37">
        <v>201.4</v>
      </c>
      <c r="G35" s="54">
        <f t="shared" si="1"/>
        <v>7.4133333333333384E-2</v>
      </c>
      <c r="H35" s="37">
        <f t="shared" si="0"/>
        <v>809.3</v>
      </c>
      <c r="I35" s="55">
        <f t="shared" si="2"/>
        <v>3.1481009431557627E-2</v>
      </c>
    </row>
    <row r="36" spans="3:9" x14ac:dyDescent="0.2">
      <c r="C36" s="33">
        <v>2019</v>
      </c>
      <c r="D36" s="33" t="s">
        <v>22</v>
      </c>
      <c r="E36" s="30">
        <v>43639</v>
      </c>
      <c r="F36" s="37">
        <v>206.5</v>
      </c>
      <c r="G36" s="54">
        <f t="shared" si="1"/>
        <v>-2.6402640264026389E-2</v>
      </c>
      <c r="H36" s="37">
        <f t="shared" si="0"/>
        <v>803.69999999999993</v>
      </c>
      <c r="I36" s="55">
        <f t="shared" si="2"/>
        <v>1.234412394508122E-2</v>
      </c>
    </row>
    <row r="37" spans="3:9" x14ac:dyDescent="0.2">
      <c r="C37" s="33">
        <v>2019</v>
      </c>
      <c r="D37" s="33" t="s">
        <v>23</v>
      </c>
      <c r="E37" s="30">
        <v>43729</v>
      </c>
      <c r="F37" s="37">
        <v>200.7</v>
      </c>
      <c r="G37" s="54">
        <f t="shared" si="1"/>
        <v>3.8819875776397561E-2</v>
      </c>
      <c r="H37" s="37">
        <f t="shared" si="0"/>
        <v>811.2</v>
      </c>
      <c r="I37" s="55">
        <f t="shared" si="2"/>
        <v>1.6541353383458635E-2</v>
      </c>
    </row>
    <row r="38" spans="3:9" x14ac:dyDescent="0.2">
      <c r="C38" s="33">
        <v>2019</v>
      </c>
      <c r="D38" s="33" t="s">
        <v>24</v>
      </c>
      <c r="E38" s="30">
        <v>43819</v>
      </c>
      <c r="F38" s="37">
        <v>198</v>
      </c>
      <c r="G38" s="54">
        <f t="shared" si="1"/>
        <v>-2.2704837117472843E-2</v>
      </c>
      <c r="H38" s="37">
        <f t="shared" si="0"/>
        <v>806.59999999999991</v>
      </c>
      <c r="I38" s="55">
        <f t="shared" si="2"/>
        <v>1.4080965551923397E-2</v>
      </c>
    </row>
    <row r="39" spans="3:9" x14ac:dyDescent="0.2">
      <c r="C39" s="33">
        <v>2020</v>
      </c>
      <c r="D39" s="33" t="s">
        <v>21</v>
      </c>
      <c r="E39" s="30">
        <v>43909</v>
      </c>
      <c r="F39" s="37">
        <v>181.7</v>
      </c>
      <c r="G39" s="54">
        <f t="shared" si="1"/>
        <v>-9.7815292949354649E-2</v>
      </c>
      <c r="H39" s="37">
        <f t="shared" si="0"/>
        <v>786.90000000000009</v>
      </c>
      <c r="I39" s="55">
        <f t="shared" si="2"/>
        <v>-2.7678240454713787E-2</v>
      </c>
    </row>
    <row r="40" spans="3:9" x14ac:dyDescent="0.2">
      <c r="C40" s="33">
        <v>2020</v>
      </c>
      <c r="D40" s="33" t="s">
        <v>22</v>
      </c>
      <c r="E40" s="30">
        <v>43999</v>
      </c>
      <c r="F40" s="37">
        <v>152.19999999999999</v>
      </c>
      <c r="G40" s="54">
        <f t="shared" si="1"/>
        <v>-0.26295399515738505</v>
      </c>
      <c r="H40" s="37">
        <f t="shared" si="0"/>
        <v>732.59999999999991</v>
      </c>
      <c r="I40" s="55">
        <f t="shared" si="2"/>
        <v>-8.846584546472569E-2</v>
      </c>
    </row>
    <row r="41" spans="3:9" x14ac:dyDescent="0.2">
      <c r="C41" s="33">
        <v>2020</v>
      </c>
      <c r="D41" s="33" t="s">
        <v>23</v>
      </c>
      <c r="E41" s="30">
        <v>44089</v>
      </c>
      <c r="F41" s="37">
        <v>178.3</v>
      </c>
      <c r="G41" s="54">
        <f t="shared" si="1"/>
        <v>-0.11160936721474823</v>
      </c>
      <c r="H41" s="37">
        <f t="shared" si="0"/>
        <v>710.2</v>
      </c>
      <c r="I41" s="55">
        <f t="shared" si="2"/>
        <v>-0.12450690335305714</v>
      </c>
    </row>
    <row r="42" spans="3:9" x14ac:dyDescent="0.2">
      <c r="C42" s="33">
        <v>2020</v>
      </c>
      <c r="D42" s="33" t="s">
        <v>24</v>
      </c>
      <c r="E42" s="30">
        <v>44179</v>
      </c>
      <c r="F42" s="37">
        <v>195.1</v>
      </c>
      <c r="G42" s="54">
        <f t="shared" si="1"/>
        <v>-1.4646464646464685E-2</v>
      </c>
      <c r="H42" s="37">
        <f t="shared" si="0"/>
        <v>707.30000000000007</v>
      </c>
      <c r="I42" s="55">
        <f t="shared" si="2"/>
        <v>-0.12310934787998995</v>
      </c>
    </row>
    <row r="43" spans="3:9" x14ac:dyDescent="0.2">
      <c r="C43" s="33">
        <v>2021</v>
      </c>
      <c r="D43" s="33" t="s">
        <v>21</v>
      </c>
      <c r="E43" s="30">
        <v>44269</v>
      </c>
      <c r="F43" s="37">
        <v>186.4</v>
      </c>
      <c r="G43" s="54">
        <f t="shared" si="1"/>
        <v>2.5866813428728763E-2</v>
      </c>
      <c r="H43" s="37">
        <f t="shared" si="0"/>
        <v>712</v>
      </c>
      <c r="I43" s="55">
        <f t="shared" si="2"/>
        <v>-9.5183631973567273E-2</v>
      </c>
    </row>
    <row r="44" spans="3:9" x14ac:dyDescent="0.2">
      <c r="C44" s="33">
        <v>2021</v>
      </c>
      <c r="D44" s="33" t="s">
        <v>22</v>
      </c>
      <c r="E44" s="30">
        <v>44359</v>
      </c>
      <c r="F44" s="37">
        <v>185.4</v>
      </c>
      <c r="G44" s="54">
        <f>+F44/F40-1</f>
        <v>0.21813403416557176</v>
      </c>
      <c r="H44" s="37">
        <f t="shared" si="0"/>
        <v>745.19999999999993</v>
      </c>
      <c r="I44" s="55">
        <f t="shared" si="2"/>
        <v>1.7199017199017286E-2</v>
      </c>
    </row>
    <row r="45" spans="3:9" x14ac:dyDescent="0.2">
      <c r="C45" s="33">
        <v>2021</v>
      </c>
      <c r="D45" s="33" t="s">
        <v>23</v>
      </c>
      <c r="E45" s="30">
        <v>44449</v>
      </c>
      <c r="F45" s="37">
        <v>177.7</v>
      </c>
      <c r="G45" s="54">
        <f>+F45/F41-1</f>
        <v>-3.3651149747617737E-3</v>
      </c>
      <c r="H45" s="37">
        <f t="shared" si="0"/>
        <v>744.59999999999991</v>
      </c>
      <c r="I45" s="55">
        <f t="shared" si="2"/>
        <v>4.8437059983103214E-2</v>
      </c>
    </row>
    <row r="46" spans="3:9" x14ac:dyDescent="0.2">
      <c r="C46" s="33">
        <v>2021</v>
      </c>
      <c r="D46" s="33" t="s">
        <v>24</v>
      </c>
      <c r="E46" s="30">
        <v>44539</v>
      </c>
      <c r="F46" s="37">
        <v>202</v>
      </c>
      <c r="G46" s="54">
        <f t="shared" ref="G46:G49" si="3">+F46/F42-1</f>
        <v>3.5366478728857009E-2</v>
      </c>
      <c r="H46" s="37">
        <f t="shared" si="0"/>
        <v>751.5</v>
      </c>
      <c r="I46" s="55">
        <f t="shared" si="2"/>
        <v>6.2491163579810438E-2</v>
      </c>
    </row>
    <row r="47" spans="3:9" x14ac:dyDescent="0.2">
      <c r="C47" s="33">
        <v>2022</v>
      </c>
      <c r="D47" s="33" t="s">
        <v>21</v>
      </c>
      <c r="E47" s="30">
        <v>44629</v>
      </c>
      <c r="F47" s="37">
        <v>196.1</v>
      </c>
      <c r="G47" s="54">
        <f t="shared" si="3"/>
        <v>5.2038626609441918E-2</v>
      </c>
      <c r="H47" s="37">
        <f t="shared" si="0"/>
        <v>761.2</v>
      </c>
      <c r="I47" s="55">
        <f t="shared" si="2"/>
        <v>6.9101123595505687E-2</v>
      </c>
    </row>
    <row r="48" spans="3:9" x14ac:dyDescent="0.2">
      <c r="C48" s="33">
        <v>2022</v>
      </c>
      <c r="D48" s="33" t="s">
        <v>22</v>
      </c>
      <c r="E48" s="30">
        <v>44719</v>
      </c>
      <c r="F48" s="37">
        <v>204.6</v>
      </c>
      <c r="G48" s="54">
        <f t="shared" si="3"/>
        <v>0.10355987055016169</v>
      </c>
      <c r="H48" s="37">
        <f t="shared" si="0"/>
        <v>780.4</v>
      </c>
      <c r="I48" s="55">
        <f t="shared" si="2"/>
        <v>4.7235641438539977E-2</v>
      </c>
    </row>
    <row r="49" spans="2:16" x14ac:dyDescent="0.2">
      <c r="C49" s="33">
        <v>2022</v>
      </c>
      <c r="D49" s="33" t="s">
        <v>23</v>
      </c>
      <c r="E49" s="30">
        <v>44809</v>
      </c>
      <c r="F49" s="37">
        <v>177.8</v>
      </c>
      <c r="G49" s="54">
        <f t="shared" si="3"/>
        <v>5.6274620146323784E-4</v>
      </c>
      <c r="H49" s="37">
        <f t="shared" si="0"/>
        <v>780.5</v>
      </c>
      <c r="I49" s="55">
        <f t="shared" si="2"/>
        <v>4.8213806070373399E-2</v>
      </c>
    </row>
    <row r="50" spans="2:16" ht="14.25" x14ac:dyDescent="0.2">
      <c r="C50" s="33" t="s">
        <v>59</v>
      </c>
      <c r="D50" s="33" t="s">
        <v>24</v>
      </c>
      <c r="E50" s="30">
        <v>44899</v>
      </c>
      <c r="F50" s="57">
        <v>188.19721984863281</v>
      </c>
      <c r="G50" s="54">
        <f>+F50/F42-1</f>
        <v>-3.5380728607725231E-2</v>
      </c>
      <c r="H50" s="37">
        <f t="shared" si="0"/>
        <v>766.69721984863281</v>
      </c>
      <c r="I50" s="56">
        <f t="shared" si="2"/>
        <v>2.0222514768639899E-2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2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7" t="s">
        <v>42</v>
      </c>
      <c r="D58" s="41"/>
      <c r="E58" s="42"/>
      <c r="F58" s="48">
        <v>2013</v>
      </c>
      <c r="G58" s="48">
        <v>2014</v>
      </c>
      <c r="H58" s="48">
        <v>2015</v>
      </c>
      <c r="I58" s="48">
        <v>2016</v>
      </c>
      <c r="J58" s="48">
        <v>2017</v>
      </c>
      <c r="K58" s="48">
        <v>2018</v>
      </c>
      <c r="L58" s="48">
        <v>2019</v>
      </c>
      <c r="M58" s="48">
        <v>2020</v>
      </c>
      <c r="N58" s="48">
        <v>2021</v>
      </c>
    </row>
    <row r="59" spans="2:16" x14ac:dyDescent="0.2">
      <c r="C59" s="38" t="s">
        <v>43</v>
      </c>
      <c r="D59" s="39"/>
      <c r="E59" s="40"/>
      <c r="F59" s="53">
        <v>1093655</v>
      </c>
      <c r="G59" s="53">
        <v>1005438</v>
      </c>
      <c r="H59" s="53">
        <v>975698</v>
      </c>
      <c r="I59" s="53">
        <v>1039706</v>
      </c>
      <c r="J59" s="53">
        <v>1000062</v>
      </c>
      <c r="K59" s="53">
        <v>1027938</v>
      </c>
      <c r="L59" s="53">
        <v>1079877</v>
      </c>
      <c r="M59" s="53">
        <v>1034419</v>
      </c>
      <c r="N59" s="53">
        <v>1037589</v>
      </c>
    </row>
    <row r="60" spans="2:16" x14ac:dyDescent="0.2">
      <c r="C60" s="38" t="s">
        <v>44</v>
      </c>
      <c r="D60" s="39"/>
      <c r="E60" s="40"/>
      <c r="F60" s="53">
        <v>2428</v>
      </c>
      <c r="G60" s="53">
        <v>1120</v>
      </c>
      <c r="H60" s="53">
        <v>1316</v>
      </c>
      <c r="I60" s="53">
        <v>2318</v>
      </c>
      <c r="J60" s="53">
        <v>2576</v>
      </c>
      <c r="K60" s="53">
        <v>2649</v>
      </c>
      <c r="L60" s="53">
        <v>1538</v>
      </c>
      <c r="M60" s="53">
        <v>1354</v>
      </c>
      <c r="N60" s="53">
        <v>797</v>
      </c>
    </row>
    <row r="61" spans="2:16" x14ac:dyDescent="0.2">
      <c r="C61" s="38" t="s">
        <v>45</v>
      </c>
      <c r="D61" s="39"/>
      <c r="E61" s="40"/>
      <c r="F61" s="53">
        <v>9886602</v>
      </c>
      <c r="G61" s="53">
        <v>9900165</v>
      </c>
      <c r="H61" s="53">
        <v>10235622</v>
      </c>
      <c r="I61" s="53">
        <v>10768336</v>
      </c>
      <c r="J61" s="53">
        <v>10381842</v>
      </c>
      <c r="K61" s="53">
        <v>9853920</v>
      </c>
      <c r="L61" s="53">
        <v>9852505</v>
      </c>
      <c r="M61" s="53">
        <v>8904655</v>
      </c>
      <c r="N61" s="53">
        <v>8539711</v>
      </c>
    </row>
    <row r="62" spans="2:16" x14ac:dyDescent="0.2">
      <c r="C62" s="38" t="s">
        <v>46</v>
      </c>
      <c r="D62" s="39"/>
      <c r="E62" s="40"/>
      <c r="F62" s="53">
        <v>1267140</v>
      </c>
      <c r="G62" s="53">
        <v>1118076</v>
      </c>
      <c r="H62" s="53">
        <v>1086319</v>
      </c>
      <c r="I62" s="53">
        <v>1107939</v>
      </c>
      <c r="J62" s="53">
        <v>1122583</v>
      </c>
      <c r="K62" s="53">
        <v>1179105</v>
      </c>
      <c r="L62" s="53">
        <v>1193222</v>
      </c>
      <c r="M62" s="53">
        <v>1036517</v>
      </c>
      <c r="N62" s="53">
        <v>1258745</v>
      </c>
    </row>
    <row r="63" spans="2:16" x14ac:dyDescent="0.2">
      <c r="C63" s="38" t="s">
        <v>47</v>
      </c>
      <c r="D63" s="39"/>
      <c r="E63" s="40"/>
      <c r="F63" s="53">
        <v>122885</v>
      </c>
      <c r="G63" s="53">
        <v>123594</v>
      </c>
      <c r="H63" s="53">
        <v>199497</v>
      </c>
      <c r="I63" s="53">
        <v>253924</v>
      </c>
      <c r="J63" s="53">
        <v>261069</v>
      </c>
      <c r="K63" s="53">
        <v>275531</v>
      </c>
      <c r="L63" s="53">
        <v>276335</v>
      </c>
      <c r="M63" s="53">
        <v>260018</v>
      </c>
      <c r="N63" s="53">
        <v>275069</v>
      </c>
    </row>
    <row r="64" spans="2:16" x14ac:dyDescent="0.2">
      <c r="C64" s="38" t="s">
        <v>48</v>
      </c>
      <c r="D64" s="39"/>
      <c r="E64" s="40"/>
      <c r="F64" s="53">
        <v>1989125</v>
      </c>
      <c r="G64" s="53">
        <v>1928379</v>
      </c>
      <c r="H64" s="53">
        <v>1639933</v>
      </c>
      <c r="I64" s="53">
        <v>1503202</v>
      </c>
      <c r="J64" s="53">
        <v>1409188</v>
      </c>
      <c r="K64" s="53">
        <v>1664417</v>
      </c>
      <c r="L64" s="53">
        <v>1613607</v>
      </c>
      <c r="M64" s="53">
        <v>1225147</v>
      </c>
      <c r="N64" s="53">
        <v>1844311</v>
      </c>
    </row>
    <row r="65" spans="2:15" x14ac:dyDescent="0.2">
      <c r="C65" s="38" t="s">
        <v>49</v>
      </c>
      <c r="D65" s="39"/>
      <c r="E65" s="40"/>
      <c r="F65" s="53">
        <v>1430639</v>
      </c>
      <c r="G65" s="53">
        <v>1473651</v>
      </c>
      <c r="H65" s="53">
        <v>1494505</v>
      </c>
      <c r="I65" s="53">
        <v>1528157</v>
      </c>
      <c r="J65" s="53">
        <v>1537550</v>
      </c>
      <c r="K65" s="53">
        <v>1582082</v>
      </c>
      <c r="L65" s="53">
        <v>1622904</v>
      </c>
      <c r="M65" s="53">
        <v>1380463</v>
      </c>
      <c r="N65" s="53">
        <v>1613235</v>
      </c>
    </row>
    <row r="66" spans="2:15" x14ac:dyDescent="0.2">
      <c r="C66" s="38" t="s">
        <v>50</v>
      </c>
      <c r="D66" s="39"/>
      <c r="E66" s="40"/>
      <c r="F66" s="53">
        <v>774069</v>
      </c>
      <c r="G66" s="53">
        <v>799954</v>
      </c>
      <c r="H66" s="53">
        <v>839706</v>
      </c>
      <c r="I66" s="53">
        <v>891145</v>
      </c>
      <c r="J66" s="53">
        <v>910274</v>
      </c>
      <c r="K66" s="53">
        <v>952550</v>
      </c>
      <c r="L66" s="53">
        <v>983447</v>
      </c>
      <c r="M66" s="53">
        <v>751132</v>
      </c>
      <c r="N66" s="53">
        <v>842663</v>
      </c>
    </row>
    <row r="67" spans="2:15" x14ac:dyDescent="0.2">
      <c r="C67" s="38" t="s">
        <v>51</v>
      </c>
      <c r="D67" s="39"/>
      <c r="E67" s="40"/>
      <c r="F67" s="53">
        <v>779948</v>
      </c>
      <c r="G67" s="53">
        <v>817962</v>
      </c>
      <c r="H67" s="53">
        <v>853526</v>
      </c>
      <c r="I67" s="53">
        <v>892903</v>
      </c>
      <c r="J67" s="53">
        <v>904365</v>
      </c>
      <c r="K67" s="53">
        <v>951965</v>
      </c>
      <c r="L67" s="53">
        <v>986993</v>
      </c>
      <c r="M67" s="53">
        <v>426583</v>
      </c>
      <c r="N67" s="53">
        <v>586527</v>
      </c>
    </row>
    <row r="68" spans="2:15" x14ac:dyDescent="0.2">
      <c r="C68" s="38" t="s">
        <v>52</v>
      </c>
      <c r="D68" s="39"/>
      <c r="E68" s="40"/>
      <c r="F68" s="53">
        <v>363840</v>
      </c>
      <c r="G68" s="53">
        <v>407623</v>
      </c>
      <c r="H68" s="53">
        <v>450326</v>
      </c>
      <c r="I68" s="53">
        <v>484937</v>
      </c>
      <c r="J68" s="53">
        <v>510401</v>
      </c>
      <c r="K68" s="53">
        <v>511898</v>
      </c>
      <c r="L68" s="53">
        <v>554260</v>
      </c>
      <c r="M68" s="53">
        <v>600422</v>
      </c>
      <c r="N68" s="53">
        <v>656673</v>
      </c>
    </row>
    <row r="69" spans="2:15" x14ac:dyDescent="0.2">
      <c r="C69" s="38" t="s">
        <v>53</v>
      </c>
      <c r="D69" s="39"/>
      <c r="E69" s="40"/>
      <c r="F69" s="53">
        <v>723510</v>
      </c>
      <c r="G69" s="53">
        <v>761439</v>
      </c>
      <c r="H69" s="53">
        <v>773408</v>
      </c>
      <c r="I69" s="53">
        <v>799568</v>
      </c>
      <c r="J69" s="53">
        <v>850313</v>
      </c>
      <c r="K69" s="53">
        <v>898876</v>
      </c>
      <c r="L69" s="53">
        <v>930495</v>
      </c>
      <c r="M69" s="53">
        <v>978929</v>
      </c>
      <c r="N69" s="53">
        <v>1008587</v>
      </c>
    </row>
    <row r="70" spans="2:15" x14ac:dyDescent="0.2">
      <c r="C70" s="38" t="s">
        <v>54</v>
      </c>
      <c r="D70" s="39"/>
      <c r="E70" s="40"/>
      <c r="F70" s="53">
        <v>2274858</v>
      </c>
      <c r="G70" s="53">
        <v>2386180</v>
      </c>
      <c r="H70" s="53">
        <v>2521996</v>
      </c>
      <c r="I70" s="53">
        <v>2626135</v>
      </c>
      <c r="J70" s="53">
        <v>2686494</v>
      </c>
      <c r="K70" s="53">
        <v>2799804</v>
      </c>
      <c r="L70" s="53">
        <v>2911697</v>
      </c>
      <c r="M70" s="53">
        <v>2674005</v>
      </c>
      <c r="N70" s="53">
        <v>2845060</v>
      </c>
    </row>
    <row r="71" spans="2:15" x14ac:dyDescent="0.2">
      <c r="C71" s="46" t="s">
        <v>55</v>
      </c>
      <c r="D71" s="44"/>
      <c r="E71" s="45"/>
      <c r="F71" s="50">
        <v>20708699</v>
      </c>
      <c r="G71" s="50">
        <v>20723581</v>
      </c>
      <c r="H71" s="50">
        <v>21071852</v>
      </c>
      <c r="I71" s="50">
        <v>21898270</v>
      </c>
      <c r="J71" s="50">
        <v>21576717</v>
      </c>
      <c r="K71" s="50">
        <v>21700735</v>
      </c>
      <c r="L71" s="50">
        <v>22006880</v>
      </c>
      <c r="M71" s="50">
        <v>19273644</v>
      </c>
      <c r="N71" s="50">
        <v>20508967</v>
      </c>
    </row>
    <row r="72" spans="2:15" x14ac:dyDescent="0.2">
      <c r="G72" s="58">
        <f t="shared" ref="G72:L72" si="4">+G71/F71-1</f>
        <v>7.1863519770132278E-4</v>
      </c>
      <c r="H72" s="58">
        <f t="shared" si="4"/>
        <v>1.6805541474709473E-2</v>
      </c>
      <c r="I72" s="58">
        <f t="shared" si="4"/>
        <v>3.9219049184665788E-2</v>
      </c>
      <c r="J72" s="58">
        <f t="shared" si="4"/>
        <v>-1.4683945352760741E-2</v>
      </c>
      <c r="K72" s="58">
        <f t="shared" si="4"/>
        <v>5.747769690819915E-3</v>
      </c>
      <c r="L72" s="58">
        <f t="shared" si="4"/>
        <v>1.4107586678515638E-2</v>
      </c>
      <c r="M72" s="58">
        <f>+M71/L71-1</f>
        <v>-0.12419915953556337</v>
      </c>
      <c r="N72" s="58">
        <f>+N71/M71-1</f>
        <v>6.4093899420369027E-2</v>
      </c>
    </row>
    <row r="74" spans="2:15" x14ac:dyDescent="0.2">
      <c r="C74" s="26"/>
      <c r="D74" s="26"/>
      <c r="E74" s="26"/>
    </row>
    <row r="75" spans="2:15" ht="15" x14ac:dyDescent="0.25">
      <c r="B75" s="52" t="s">
        <v>56</v>
      </c>
      <c r="C75" s="36"/>
      <c r="D75" s="36"/>
      <c r="E75" s="36"/>
      <c r="F75" s="27"/>
      <c r="G75" s="31"/>
      <c r="H75" s="27"/>
      <c r="I75" s="27"/>
      <c r="J75" s="27"/>
      <c r="K75" s="27"/>
      <c r="L75" s="27"/>
      <c r="M75" s="27"/>
    </row>
    <row r="77" spans="2:15" x14ac:dyDescent="0.2">
      <c r="C77" s="47" t="s">
        <v>42</v>
      </c>
      <c r="D77" s="41"/>
      <c r="E77" s="42"/>
      <c r="F77" s="48">
        <v>2013</v>
      </c>
      <c r="G77" s="48">
        <v>2014</v>
      </c>
      <c r="H77" s="48">
        <v>2015</v>
      </c>
      <c r="I77" s="48">
        <v>2016</v>
      </c>
      <c r="J77" s="48">
        <v>2017</v>
      </c>
      <c r="K77" s="48">
        <v>2018</v>
      </c>
      <c r="L77" s="48">
        <v>2019</v>
      </c>
      <c r="M77" s="48">
        <v>2020</v>
      </c>
      <c r="N77" s="48">
        <v>2021</v>
      </c>
    </row>
    <row r="78" spans="2:15" x14ac:dyDescent="0.2">
      <c r="C78" s="38" t="s">
        <v>43</v>
      </c>
      <c r="D78" s="39"/>
      <c r="E78" s="40"/>
      <c r="F78" s="49">
        <v>5.2811381342690815</v>
      </c>
      <c r="G78" s="49">
        <v>4.851661496147794</v>
      </c>
      <c r="H78" s="49">
        <v>4.6303381401881527</v>
      </c>
      <c r="I78" s="49">
        <v>4.7478910434477246</v>
      </c>
      <c r="J78" s="49">
        <v>4.6349127163321464</v>
      </c>
      <c r="K78" s="49">
        <v>4.736881031909749</v>
      </c>
      <c r="L78" s="49">
        <v>4.9069972663094452</v>
      </c>
      <c r="M78" s="49">
        <v>5.3670131086783588</v>
      </c>
      <c r="N78" s="37">
        <v>5.059196789384858</v>
      </c>
      <c r="O78" s="26" t="s">
        <v>43</v>
      </c>
    </row>
    <row r="79" spans="2:15" x14ac:dyDescent="0.2">
      <c r="C79" s="38" t="s">
        <v>44</v>
      </c>
      <c r="D79" s="39"/>
      <c r="E79" s="40"/>
      <c r="F79" s="49">
        <v>1.1724541459605936E-2</v>
      </c>
      <c r="G79" s="49">
        <v>5.4044713604275247E-3</v>
      </c>
      <c r="H79" s="49">
        <v>6.2452982300748886E-3</v>
      </c>
      <c r="I79" s="49">
        <v>1.0585311077085085E-2</v>
      </c>
      <c r="J79" s="49">
        <v>1.1938794951984586E-2</v>
      </c>
      <c r="K79" s="49">
        <v>1.2206959810347438E-2</v>
      </c>
      <c r="L79" s="49">
        <v>6.9887235264608156E-3</v>
      </c>
      <c r="M79" s="49">
        <v>7.025137540155873E-3</v>
      </c>
      <c r="N79" s="37">
        <v>3.8861050388349638E-3</v>
      </c>
      <c r="O79" s="26" t="s">
        <v>44</v>
      </c>
    </row>
    <row r="80" spans="2:15" x14ac:dyDescent="0.2">
      <c r="C80" s="38" t="s">
        <v>45</v>
      </c>
      <c r="D80" s="39"/>
      <c r="E80" s="40"/>
      <c r="F80" s="49">
        <v>47.741299441360368</v>
      </c>
      <c r="G80" s="49">
        <v>47.772462683934791</v>
      </c>
      <c r="H80" s="49">
        <v>48.574857112701821</v>
      </c>
      <c r="I80" s="49">
        <v>49.174368568841281</v>
      </c>
      <c r="J80" s="49">
        <v>48.115948315955578</v>
      </c>
      <c r="K80" s="49">
        <v>45.40823156450692</v>
      </c>
      <c r="L80" s="49">
        <v>44.770112801087656</v>
      </c>
      <c r="M80" s="49">
        <v>46.201200976836553</v>
      </c>
      <c r="N80" s="37">
        <v>41.638913359215017</v>
      </c>
      <c r="O80" s="26" t="s">
        <v>45</v>
      </c>
    </row>
    <row r="81" spans="3:15" x14ac:dyDescent="0.2">
      <c r="C81" s="38" t="s">
        <v>46</v>
      </c>
      <c r="D81" s="39"/>
      <c r="E81" s="40"/>
      <c r="F81" s="49">
        <v>6.1188778686676546</v>
      </c>
      <c r="G81" s="49">
        <v>5.3951872506976475</v>
      </c>
      <c r="H81" s="49">
        <v>5.1553086079002455</v>
      </c>
      <c r="I81" s="49">
        <v>5.059481867745717</v>
      </c>
      <c r="J81" s="49">
        <v>5.2027516512359133</v>
      </c>
      <c r="K81" s="49">
        <v>5.4334795572592354</v>
      </c>
      <c r="L81" s="49">
        <v>5.4220407436219951</v>
      </c>
      <c r="M81" s="49">
        <v>5.377898439962884</v>
      </c>
      <c r="N81" s="37">
        <v>6.1375348646277503</v>
      </c>
      <c r="O81" s="26" t="s">
        <v>46</v>
      </c>
    </row>
    <row r="82" spans="3:15" x14ac:dyDescent="0.2">
      <c r="C82" s="38" t="s">
        <v>47</v>
      </c>
      <c r="D82" s="39"/>
      <c r="E82" s="40"/>
      <c r="F82" s="49">
        <v>0.59339797251386961</v>
      </c>
      <c r="G82" s="49">
        <v>0.59639306546489235</v>
      </c>
      <c r="H82" s="49">
        <v>0.94674639894015955</v>
      </c>
      <c r="I82" s="49">
        <v>1.1595619197315588</v>
      </c>
      <c r="J82" s="49">
        <v>1.2099570106054596</v>
      </c>
      <c r="K82" s="49">
        <v>1.26968510513584</v>
      </c>
      <c r="L82" s="49">
        <v>1.2556754978443105</v>
      </c>
      <c r="M82" s="49">
        <v>1.349085829332533</v>
      </c>
      <c r="N82" s="37">
        <v>1.3412133336603449</v>
      </c>
      <c r="O82" s="26" t="s">
        <v>47</v>
      </c>
    </row>
    <row r="83" spans="3:15" x14ac:dyDescent="0.2">
      <c r="C83" s="38" t="s">
        <v>48</v>
      </c>
      <c r="D83" s="39"/>
      <c r="E83" s="40"/>
      <c r="F83" s="49">
        <v>9.6052629863421171</v>
      </c>
      <c r="G83" s="49">
        <v>9.3052402478123835</v>
      </c>
      <c r="H83" s="49">
        <v>7.7825764911408832</v>
      </c>
      <c r="I83" s="49">
        <v>6.8644783355032155</v>
      </c>
      <c r="J83" s="49">
        <v>6.5310584552784379</v>
      </c>
      <c r="K83" s="49">
        <v>7.6698646382253877</v>
      </c>
      <c r="L83" s="49">
        <v>7.3322842674654467</v>
      </c>
      <c r="M83" s="49">
        <v>6.3565924534042448</v>
      </c>
      <c r="N83" s="37">
        <v>8.9927054834112319</v>
      </c>
      <c r="O83" s="26" t="s">
        <v>48</v>
      </c>
    </row>
    <row r="84" spans="3:15" x14ac:dyDescent="0.2">
      <c r="C84" s="38" t="s">
        <v>49</v>
      </c>
      <c r="D84" s="39"/>
      <c r="E84" s="40"/>
      <c r="F84" s="49">
        <v>6.9083963217583104</v>
      </c>
      <c r="G84" s="49">
        <v>7.1109862721119477</v>
      </c>
      <c r="H84" s="49">
        <v>7.0924235800441267</v>
      </c>
      <c r="I84" s="49">
        <v>6.9784371094154931</v>
      </c>
      <c r="J84" s="49">
        <v>7.1259682369658002</v>
      </c>
      <c r="K84" s="49">
        <v>7.2904535261132857</v>
      </c>
      <c r="L84" s="49">
        <v>7.3745301469358679</v>
      </c>
      <c r="M84" s="49">
        <v>7.1624390281360393</v>
      </c>
      <c r="N84" s="37">
        <v>7.8659983216121994</v>
      </c>
      <c r="O84" s="26" t="s">
        <v>49</v>
      </c>
    </row>
    <row r="85" spans="3:15" x14ac:dyDescent="0.2">
      <c r="C85" s="38" t="s">
        <v>50</v>
      </c>
      <c r="D85" s="39"/>
      <c r="E85" s="40"/>
      <c r="F85" s="49">
        <v>3.7378929502041629</v>
      </c>
      <c r="G85" s="49">
        <v>3.8601147166602146</v>
      </c>
      <c r="H85" s="49">
        <v>3.9849653461878907</v>
      </c>
      <c r="I85" s="49">
        <v>4.0694767212204432</v>
      </c>
      <c r="J85" s="49">
        <v>4.2187789736501617</v>
      </c>
      <c r="K85" s="49">
        <v>4.3894826603799366</v>
      </c>
      <c r="L85" s="49">
        <v>4.4688161156874582</v>
      </c>
      <c r="M85" s="49">
        <v>3.8971976446176968</v>
      </c>
      <c r="N85" s="37">
        <v>4.108753990388692</v>
      </c>
      <c r="O85" s="26" t="s">
        <v>50</v>
      </c>
    </row>
    <row r="86" spans="3:15" x14ac:dyDescent="0.2">
      <c r="C86" s="38" t="s">
        <v>51</v>
      </c>
      <c r="D86" s="39"/>
      <c r="E86" s="40"/>
      <c r="F86" s="49">
        <v>3.7662819861353918</v>
      </c>
      <c r="G86" s="49">
        <v>3.9470108954625167</v>
      </c>
      <c r="H86" s="49">
        <v>4.0505504689383738</v>
      </c>
      <c r="I86" s="49">
        <v>4.0775047526585437</v>
      </c>
      <c r="J86" s="49">
        <v>4.1913929723414363</v>
      </c>
      <c r="K86" s="49">
        <v>4.3867868991534156</v>
      </c>
      <c r="L86" s="49">
        <v>4.4849292584864369</v>
      </c>
      <c r="M86" s="49">
        <v>2.213297080718104</v>
      </c>
      <c r="N86" s="37">
        <v>2.8598563740436074</v>
      </c>
      <c r="O86" s="26" t="s">
        <v>51</v>
      </c>
    </row>
    <row r="87" spans="3:15" x14ac:dyDescent="0.2">
      <c r="C87" s="38" t="s">
        <v>52</v>
      </c>
      <c r="D87" s="39"/>
      <c r="E87" s="40"/>
      <c r="F87" s="49">
        <v>1.7569428190539638</v>
      </c>
      <c r="G87" s="49">
        <v>1.96695252620674</v>
      </c>
      <c r="H87" s="49">
        <v>2.1370973941920246</v>
      </c>
      <c r="I87" s="49">
        <v>2.2144991362331363</v>
      </c>
      <c r="J87" s="49">
        <v>2.3655174232484022</v>
      </c>
      <c r="K87" s="49">
        <v>2.3588970603991064</v>
      </c>
      <c r="L87" s="49">
        <v>2.5185760089571985</v>
      </c>
      <c r="M87" s="49">
        <v>3.1152489897603171</v>
      </c>
      <c r="N87" s="37">
        <v>3.2018823766209188</v>
      </c>
      <c r="O87" s="26" t="s">
        <v>52</v>
      </c>
    </row>
    <row r="88" spans="3:15" x14ac:dyDescent="0.2">
      <c r="C88" s="38" t="s">
        <v>53</v>
      </c>
      <c r="D88" s="39"/>
      <c r="E88" s="40"/>
      <c r="F88" s="49">
        <v>3.4937491727510261</v>
      </c>
      <c r="G88" s="49">
        <v>3.6742636323326554</v>
      </c>
      <c r="H88" s="49">
        <v>3.670337092344802</v>
      </c>
      <c r="I88" s="49">
        <v>3.65128386854304</v>
      </c>
      <c r="J88" s="49">
        <v>3.940882201866021</v>
      </c>
      <c r="K88" s="49">
        <v>4.1421454158119531</v>
      </c>
      <c r="L88" s="49">
        <v>4.2282004536763047</v>
      </c>
      <c r="M88" s="49">
        <v>5.0791069919108187</v>
      </c>
      <c r="N88" s="37">
        <v>4.9177854740319198</v>
      </c>
      <c r="O88" s="26" t="s">
        <v>53</v>
      </c>
    </row>
    <row r="89" spans="3:15" x14ac:dyDescent="0.2">
      <c r="C89" s="38" t="s">
        <v>54</v>
      </c>
      <c r="D89" s="39"/>
      <c r="E89" s="40"/>
      <c r="F89" s="49">
        <v>10.985035805484449</v>
      </c>
      <c r="G89" s="49">
        <v>11.514322741807991</v>
      </c>
      <c r="H89" s="49">
        <v>11.96855406919145</v>
      </c>
      <c r="I89" s="49">
        <v>11.99243136558276</v>
      </c>
      <c r="J89" s="49">
        <v>12.450893247568665</v>
      </c>
      <c r="K89" s="49">
        <v>12.901885581294827</v>
      </c>
      <c r="L89" s="49">
        <v>13.230848716401416</v>
      </c>
      <c r="M89" s="49">
        <v>13.873894319102293</v>
      </c>
      <c r="N89" s="37">
        <v>13.872273527964621</v>
      </c>
    </row>
    <row r="90" spans="3:15" x14ac:dyDescent="0.2">
      <c r="C90" s="46" t="s">
        <v>55</v>
      </c>
      <c r="D90" s="44"/>
      <c r="E90" s="45"/>
      <c r="F90" s="51">
        <f>SUM(F78:F89)</f>
        <v>99.999999999999972</v>
      </c>
      <c r="G90" s="51">
        <f t="shared" ref="G90:N90" si="5">SUM(G78:G89)</f>
        <v>99.999999999999986</v>
      </c>
      <c r="H90" s="51">
        <f t="shared" si="5"/>
        <v>100.00000000000001</v>
      </c>
      <c r="I90" s="51">
        <f t="shared" si="5"/>
        <v>100</v>
      </c>
      <c r="J90" s="51">
        <f t="shared" si="5"/>
        <v>100</v>
      </c>
      <c r="K90" s="51">
        <f t="shared" si="5"/>
        <v>100</v>
      </c>
      <c r="L90" s="51">
        <f t="shared" si="5"/>
        <v>100</v>
      </c>
      <c r="M90" s="51">
        <f t="shared" si="5"/>
        <v>99.999999999999986</v>
      </c>
      <c r="N90" s="51">
        <f t="shared" si="5"/>
        <v>99.999999999999986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{142C02A4-DC4E-4CC3-A8B3-2E4E979919C8}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2C02A4-DC4E-4CC3-A8B3-2E4E979919C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39" zoomScale="130" zoomScaleNormal="130" workbookViewId="0">
      <selection activeCell="N71" sqref="F71:N71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" style="23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6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12</v>
      </c>
      <c r="J8" s="26"/>
    </row>
    <row r="9" spans="2:16" x14ac:dyDescent="0.2">
      <c r="G9" s="26"/>
    </row>
    <row r="10" spans="2:16" x14ac:dyDescent="0.2">
      <c r="C10" s="35" t="s">
        <v>14</v>
      </c>
      <c r="D10" s="35" t="s">
        <v>15</v>
      </c>
      <c r="E10" s="35" t="s">
        <v>16</v>
      </c>
      <c r="F10" s="35" t="s">
        <v>17</v>
      </c>
      <c r="G10" s="35" t="s">
        <v>18</v>
      </c>
      <c r="H10" s="35" t="s">
        <v>19</v>
      </c>
      <c r="I10" s="35" t="s">
        <v>20</v>
      </c>
    </row>
    <row r="11" spans="2:16" x14ac:dyDescent="0.2">
      <c r="C11" s="33">
        <v>2013</v>
      </c>
      <c r="D11" s="33" t="s">
        <v>21</v>
      </c>
      <c r="E11" s="30">
        <v>41363</v>
      </c>
      <c r="F11" s="37">
        <v>85.4</v>
      </c>
      <c r="G11" s="34"/>
      <c r="H11" s="34"/>
      <c r="I11" s="34"/>
    </row>
    <row r="12" spans="2:16" x14ac:dyDescent="0.2">
      <c r="C12" s="33">
        <v>2013</v>
      </c>
      <c r="D12" s="33" t="s">
        <v>22</v>
      </c>
      <c r="E12" s="30">
        <v>41453</v>
      </c>
      <c r="F12" s="37">
        <v>136.6</v>
      </c>
      <c r="G12" s="33"/>
      <c r="H12" s="33"/>
      <c r="I12" s="33"/>
    </row>
    <row r="13" spans="2:16" x14ac:dyDescent="0.2">
      <c r="C13" s="33">
        <v>2013</v>
      </c>
      <c r="D13" s="33" t="s">
        <v>23</v>
      </c>
      <c r="E13" s="30">
        <v>41543</v>
      </c>
      <c r="F13" s="37">
        <v>140</v>
      </c>
      <c r="G13" s="33"/>
      <c r="H13" s="33"/>
      <c r="I13" s="33"/>
    </row>
    <row r="14" spans="2:16" x14ac:dyDescent="0.2">
      <c r="C14" s="33">
        <v>2013</v>
      </c>
      <c r="D14" s="33" t="s">
        <v>24</v>
      </c>
      <c r="E14" s="30">
        <v>41633</v>
      </c>
      <c r="F14" s="37">
        <v>118.4</v>
      </c>
      <c r="G14" s="33"/>
      <c r="H14" s="37">
        <f>+SUM(F11:F14)</f>
        <v>480.4</v>
      </c>
      <c r="I14" s="33"/>
    </row>
    <row r="15" spans="2:16" x14ac:dyDescent="0.2">
      <c r="C15" s="33">
        <v>2014</v>
      </c>
      <c r="D15" s="33" t="s">
        <v>21</v>
      </c>
      <c r="E15" s="30">
        <v>41723</v>
      </c>
      <c r="F15" s="37">
        <v>110.6</v>
      </c>
      <c r="G15" s="54">
        <f>+F15/F11-1</f>
        <v>0.29508196721311464</v>
      </c>
      <c r="H15" s="37">
        <f t="shared" ref="H15:H50" si="0">+SUM(F12:F15)</f>
        <v>505.6</v>
      </c>
      <c r="I15" s="33"/>
    </row>
    <row r="16" spans="2:16" x14ac:dyDescent="0.2">
      <c r="C16" s="33">
        <v>2014</v>
      </c>
      <c r="D16" s="33" t="s">
        <v>22</v>
      </c>
      <c r="E16" s="30">
        <v>41813</v>
      </c>
      <c r="F16" s="37">
        <v>89.3</v>
      </c>
      <c r="G16" s="54">
        <f t="shared" ref="G16:G43" si="1">+F16/F12-1</f>
        <v>-0.34626647144948752</v>
      </c>
      <c r="H16" s="37">
        <f t="shared" si="0"/>
        <v>458.3</v>
      </c>
      <c r="I16" s="33"/>
    </row>
    <row r="17" spans="3:9" x14ac:dyDescent="0.2">
      <c r="C17" s="33">
        <v>2014</v>
      </c>
      <c r="D17" s="33" t="s">
        <v>23</v>
      </c>
      <c r="E17" s="30">
        <v>41903</v>
      </c>
      <c r="F17" s="37">
        <v>96.6</v>
      </c>
      <c r="G17" s="54">
        <f t="shared" si="1"/>
        <v>-0.31000000000000005</v>
      </c>
      <c r="H17" s="37">
        <f t="shared" si="0"/>
        <v>414.9</v>
      </c>
      <c r="I17" s="33"/>
    </row>
    <row r="18" spans="3:9" x14ac:dyDescent="0.2">
      <c r="C18" s="33">
        <v>2014</v>
      </c>
      <c r="D18" s="33" t="s">
        <v>24</v>
      </c>
      <c r="E18" s="30">
        <v>41993</v>
      </c>
      <c r="F18" s="37">
        <v>116</v>
      </c>
      <c r="G18" s="54">
        <f t="shared" si="1"/>
        <v>-2.0270270270270285E-2</v>
      </c>
      <c r="H18" s="37">
        <f t="shared" si="0"/>
        <v>412.5</v>
      </c>
      <c r="I18" s="55">
        <f>+H18/H14-1</f>
        <v>-0.14134054954204822</v>
      </c>
    </row>
    <row r="19" spans="3:9" x14ac:dyDescent="0.2">
      <c r="C19" s="33">
        <v>2015</v>
      </c>
      <c r="D19" s="33" t="s">
        <v>21</v>
      </c>
      <c r="E19" s="30">
        <v>42083</v>
      </c>
      <c r="F19" s="37">
        <v>119.5</v>
      </c>
      <c r="G19" s="54">
        <f t="shared" si="1"/>
        <v>8.0470162748643714E-2</v>
      </c>
      <c r="H19" s="37">
        <f t="shared" si="0"/>
        <v>421.4</v>
      </c>
      <c r="I19" s="55">
        <f t="shared" ref="I19:I50" si="2">+H19/H15-1</f>
        <v>-0.16653481012658233</v>
      </c>
    </row>
    <row r="20" spans="3:9" x14ac:dyDescent="0.2">
      <c r="C20" s="33">
        <v>2015</v>
      </c>
      <c r="D20" s="33" t="s">
        <v>22</v>
      </c>
      <c r="E20" s="30">
        <v>42173</v>
      </c>
      <c r="F20" s="37">
        <v>124.6</v>
      </c>
      <c r="G20" s="54">
        <f t="shared" si="1"/>
        <v>0.39529675251959695</v>
      </c>
      <c r="H20" s="37">
        <f t="shared" si="0"/>
        <v>456.70000000000005</v>
      </c>
      <c r="I20" s="55">
        <f t="shared" si="2"/>
        <v>-3.4911629936722477E-3</v>
      </c>
    </row>
    <row r="21" spans="3:9" x14ac:dyDescent="0.2">
      <c r="C21" s="33">
        <v>2015</v>
      </c>
      <c r="D21" s="33" t="s">
        <v>23</v>
      </c>
      <c r="E21" s="30">
        <v>42263</v>
      </c>
      <c r="F21" s="37">
        <v>125.6</v>
      </c>
      <c r="G21" s="54">
        <f t="shared" si="1"/>
        <v>0.30020703933747406</v>
      </c>
      <c r="H21" s="37">
        <f t="shared" si="0"/>
        <v>485.70000000000005</v>
      </c>
      <c r="I21" s="55">
        <f t="shared" si="2"/>
        <v>0.17064352856109921</v>
      </c>
    </row>
    <row r="22" spans="3:9" x14ac:dyDescent="0.2">
      <c r="C22" s="33">
        <v>2015</v>
      </c>
      <c r="D22" s="33" t="s">
        <v>24</v>
      </c>
      <c r="E22" s="30">
        <v>42353</v>
      </c>
      <c r="F22" s="37">
        <v>133.6</v>
      </c>
      <c r="G22" s="54">
        <f t="shared" si="1"/>
        <v>0.15172413793103434</v>
      </c>
      <c r="H22" s="37">
        <f t="shared" si="0"/>
        <v>503.29999999999995</v>
      </c>
      <c r="I22" s="55">
        <f t="shared" si="2"/>
        <v>0.22012121212121194</v>
      </c>
    </row>
    <row r="23" spans="3:9" x14ac:dyDescent="0.2">
      <c r="C23" s="33">
        <v>2016</v>
      </c>
      <c r="D23" s="33" t="s">
        <v>21</v>
      </c>
      <c r="E23" s="30">
        <v>42443</v>
      </c>
      <c r="F23" s="37">
        <v>148.80000000000001</v>
      </c>
      <c r="G23" s="54">
        <f t="shared" si="1"/>
        <v>0.24518828451882846</v>
      </c>
      <c r="H23" s="37">
        <f t="shared" si="0"/>
        <v>532.59999999999991</v>
      </c>
      <c r="I23" s="55">
        <f t="shared" si="2"/>
        <v>0.26388229710488842</v>
      </c>
    </row>
    <row r="24" spans="3:9" x14ac:dyDescent="0.2">
      <c r="C24" s="33">
        <v>2016</v>
      </c>
      <c r="D24" s="33" t="s">
        <v>22</v>
      </c>
      <c r="E24" s="30">
        <v>42533</v>
      </c>
      <c r="F24" s="37">
        <v>137.19999999999999</v>
      </c>
      <c r="G24" s="54">
        <f t="shared" si="1"/>
        <v>0.101123595505618</v>
      </c>
      <c r="H24" s="37">
        <f t="shared" si="0"/>
        <v>545.20000000000005</v>
      </c>
      <c r="I24" s="55">
        <f t="shared" si="2"/>
        <v>0.19378147580468585</v>
      </c>
    </row>
    <row r="25" spans="3:9" x14ac:dyDescent="0.2">
      <c r="C25" s="33">
        <v>2016</v>
      </c>
      <c r="D25" s="33" t="s">
        <v>23</v>
      </c>
      <c r="E25" s="30">
        <v>42623</v>
      </c>
      <c r="F25" s="37">
        <v>140.69999999999999</v>
      </c>
      <c r="G25" s="54">
        <f t="shared" si="1"/>
        <v>0.12022292993630579</v>
      </c>
      <c r="H25" s="37">
        <f t="shared" si="0"/>
        <v>560.29999999999995</v>
      </c>
      <c r="I25" s="55">
        <f t="shared" si="2"/>
        <v>0.1535927527280212</v>
      </c>
    </row>
    <row r="26" spans="3:9" x14ac:dyDescent="0.2">
      <c r="C26" s="33">
        <v>2016</v>
      </c>
      <c r="D26" s="33" t="s">
        <v>24</v>
      </c>
      <c r="E26" s="30">
        <v>42713</v>
      </c>
      <c r="F26" s="37">
        <v>144.5</v>
      </c>
      <c r="G26" s="54">
        <f t="shared" si="1"/>
        <v>8.1586826347305408E-2</v>
      </c>
      <c r="H26" s="37">
        <f t="shared" si="0"/>
        <v>571.20000000000005</v>
      </c>
      <c r="I26" s="55">
        <f t="shared" si="2"/>
        <v>0.13490959666203084</v>
      </c>
    </row>
    <row r="27" spans="3:9" x14ac:dyDescent="0.2">
      <c r="C27" s="33">
        <v>2017</v>
      </c>
      <c r="D27" s="33" t="s">
        <v>21</v>
      </c>
      <c r="E27" s="30">
        <v>42803</v>
      </c>
      <c r="F27" s="37">
        <v>126.9</v>
      </c>
      <c r="G27" s="54">
        <f t="shared" si="1"/>
        <v>-0.14717741935483875</v>
      </c>
      <c r="H27" s="37">
        <f t="shared" si="0"/>
        <v>549.29999999999995</v>
      </c>
      <c r="I27" s="55">
        <f t="shared" si="2"/>
        <v>3.1355613969207718E-2</v>
      </c>
    </row>
    <row r="28" spans="3:9" x14ac:dyDescent="0.2">
      <c r="C28" s="33">
        <v>2017</v>
      </c>
      <c r="D28" s="33" t="s">
        <v>22</v>
      </c>
      <c r="E28" s="30">
        <v>42893</v>
      </c>
      <c r="F28" s="37">
        <v>127.8</v>
      </c>
      <c r="G28" s="54">
        <f t="shared" si="1"/>
        <v>-6.8513119533527678E-2</v>
      </c>
      <c r="H28" s="37">
        <f t="shared" si="0"/>
        <v>539.9</v>
      </c>
      <c r="I28" s="55">
        <f t="shared" si="2"/>
        <v>-9.7212032281732697E-3</v>
      </c>
    </row>
    <row r="29" spans="3:9" x14ac:dyDescent="0.2">
      <c r="C29" s="33">
        <v>2017</v>
      </c>
      <c r="D29" s="33" t="s">
        <v>23</v>
      </c>
      <c r="E29" s="30">
        <v>42983</v>
      </c>
      <c r="F29" s="37">
        <v>133.1</v>
      </c>
      <c r="G29" s="54">
        <f t="shared" si="1"/>
        <v>-5.4015636105188336E-2</v>
      </c>
      <c r="H29" s="37">
        <f t="shared" si="0"/>
        <v>532.29999999999995</v>
      </c>
      <c r="I29" s="55">
        <f t="shared" si="2"/>
        <v>-4.997322862752096E-2</v>
      </c>
    </row>
    <row r="30" spans="3:9" x14ac:dyDescent="0.2">
      <c r="C30" s="33">
        <v>2017</v>
      </c>
      <c r="D30" s="33" t="s">
        <v>24</v>
      </c>
      <c r="E30" s="30">
        <v>43073</v>
      </c>
      <c r="F30" s="37">
        <v>128.9</v>
      </c>
      <c r="G30" s="54">
        <f t="shared" si="1"/>
        <v>-0.10795847750865051</v>
      </c>
      <c r="H30" s="37">
        <f t="shared" si="0"/>
        <v>516.69999999999993</v>
      </c>
      <c r="I30" s="55">
        <f t="shared" si="2"/>
        <v>-9.5413165266106659E-2</v>
      </c>
    </row>
    <row r="31" spans="3:9" x14ac:dyDescent="0.2">
      <c r="C31" s="33">
        <v>2018</v>
      </c>
      <c r="D31" s="33" t="s">
        <v>21</v>
      </c>
      <c r="E31" s="30">
        <v>43189</v>
      </c>
      <c r="F31" s="37">
        <v>114.9</v>
      </c>
      <c r="G31" s="54">
        <f t="shared" si="1"/>
        <v>-9.4562647754137141E-2</v>
      </c>
      <c r="H31" s="37">
        <f t="shared" si="0"/>
        <v>504.69999999999993</v>
      </c>
      <c r="I31" s="55">
        <f t="shared" si="2"/>
        <v>-8.1194247223739358E-2</v>
      </c>
    </row>
    <row r="32" spans="3:9" x14ac:dyDescent="0.2">
      <c r="C32" s="33">
        <v>2018</v>
      </c>
      <c r="D32" s="33" t="s">
        <v>22</v>
      </c>
      <c r="E32" s="30">
        <v>43279</v>
      </c>
      <c r="F32" s="37">
        <v>119.2</v>
      </c>
      <c r="G32" s="54">
        <f t="shared" si="1"/>
        <v>-6.7292644757433462E-2</v>
      </c>
      <c r="H32" s="37">
        <f t="shared" si="0"/>
        <v>496.09999999999997</v>
      </c>
      <c r="I32" s="55">
        <f t="shared" si="2"/>
        <v>-8.1126134469346245E-2</v>
      </c>
    </row>
    <row r="33" spans="3:9" x14ac:dyDescent="0.2">
      <c r="C33" s="33">
        <v>2018</v>
      </c>
      <c r="D33" s="33" t="s">
        <v>23</v>
      </c>
      <c r="E33" s="30">
        <v>43369</v>
      </c>
      <c r="F33" s="37">
        <v>124.8</v>
      </c>
      <c r="G33" s="54">
        <f t="shared" si="1"/>
        <v>-6.2359128474830938E-2</v>
      </c>
      <c r="H33" s="37">
        <f t="shared" si="0"/>
        <v>487.8</v>
      </c>
      <c r="I33" s="55">
        <f t="shared" si="2"/>
        <v>-8.359947398083778E-2</v>
      </c>
    </row>
    <row r="34" spans="3:9" x14ac:dyDescent="0.2">
      <c r="C34" s="33">
        <v>2018</v>
      </c>
      <c r="D34" s="33" t="s">
        <v>24</v>
      </c>
      <c r="E34" s="30">
        <v>43459</v>
      </c>
      <c r="F34" s="37">
        <v>124.9</v>
      </c>
      <c r="G34" s="54">
        <f t="shared" si="1"/>
        <v>-3.1031807602792894E-2</v>
      </c>
      <c r="H34" s="37">
        <f t="shared" si="0"/>
        <v>483.80000000000007</v>
      </c>
      <c r="I34" s="55">
        <f t="shared" si="2"/>
        <v>-6.3673311399264354E-2</v>
      </c>
    </row>
    <row r="35" spans="3:9" x14ac:dyDescent="0.2">
      <c r="C35" s="33">
        <v>2019</v>
      </c>
      <c r="D35" s="33" t="s">
        <v>21</v>
      </c>
      <c r="E35" s="30">
        <v>43549</v>
      </c>
      <c r="F35" s="37">
        <v>108.9</v>
      </c>
      <c r="G35" s="54">
        <f t="shared" si="1"/>
        <v>-5.2219321148825104E-2</v>
      </c>
      <c r="H35" s="37">
        <f t="shared" si="0"/>
        <v>477.79999999999995</v>
      </c>
      <c r="I35" s="55">
        <f t="shared" si="2"/>
        <v>-5.3298989498712035E-2</v>
      </c>
    </row>
    <row r="36" spans="3:9" x14ac:dyDescent="0.2">
      <c r="C36" s="33">
        <v>2019</v>
      </c>
      <c r="D36" s="33" t="s">
        <v>22</v>
      </c>
      <c r="E36" s="30">
        <v>43639</v>
      </c>
      <c r="F36" s="37">
        <v>110.4</v>
      </c>
      <c r="G36" s="54">
        <f t="shared" si="1"/>
        <v>-7.3825503355704702E-2</v>
      </c>
      <c r="H36" s="37">
        <f t="shared" si="0"/>
        <v>469</v>
      </c>
      <c r="I36" s="55">
        <f t="shared" si="2"/>
        <v>-5.4626083450917129E-2</v>
      </c>
    </row>
    <row r="37" spans="3:9" x14ac:dyDescent="0.2">
      <c r="C37" s="33">
        <v>2019</v>
      </c>
      <c r="D37" s="33" t="s">
        <v>23</v>
      </c>
      <c r="E37" s="30">
        <v>43729</v>
      </c>
      <c r="F37" s="37">
        <v>116.6</v>
      </c>
      <c r="G37" s="54">
        <f t="shared" si="1"/>
        <v>-6.5705128205128194E-2</v>
      </c>
      <c r="H37" s="37">
        <f t="shared" si="0"/>
        <v>460.80000000000007</v>
      </c>
      <c r="I37" s="55">
        <f t="shared" si="2"/>
        <v>-5.5350553505534972E-2</v>
      </c>
    </row>
    <row r="38" spans="3:9" x14ac:dyDescent="0.2">
      <c r="C38" s="33">
        <v>2019</v>
      </c>
      <c r="D38" s="33" t="s">
        <v>24</v>
      </c>
      <c r="E38" s="30">
        <v>43819</v>
      </c>
      <c r="F38" s="37">
        <v>119.8</v>
      </c>
      <c r="G38" s="54">
        <f t="shared" si="1"/>
        <v>-4.083266613290637E-2</v>
      </c>
      <c r="H38" s="37">
        <f t="shared" si="0"/>
        <v>455.7</v>
      </c>
      <c r="I38" s="55">
        <f t="shared" si="2"/>
        <v>-5.8081852004960854E-2</v>
      </c>
    </row>
    <row r="39" spans="3:9" x14ac:dyDescent="0.2">
      <c r="C39" s="33">
        <v>2020</v>
      </c>
      <c r="D39" s="33" t="s">
        <v>21</v>
      </c>
      <c r="E39" s="30">
        <v>43909</v>
      </c>
      <c r="F39" s="37">
        <v>100.9</v>
      </c>
      <c r="G39" s="54">
        <f t="shared" si="1"/>
        <v>-7.3461891643709865E-2</v>
      </c>
      <c r="H39" s="37">
        <f t="shared" si="0"/>
        <v>447.70000000000005</v>
      </c>
      <c r="I39" s="55">
        <f t="shared" si="2"/>
        <v>-6.2997069903725222E-2</v>
      </c>
    </row>
    <row r="40" spans="3:9" x14ac:dyDescent="0.2">
      <c r="C40" s="33">
        <v>2020</v>
      </c>
      <c r="D40" s="33" t="s">
        <v>22</v>
      </c>
      <c r="E40" s="30">
        <v>43999</v>
      </c>
      <c r="F40" s="37">
        <v>63.1</v>
      </c>
      <c r="G40" s="54">
        <f t="shared" si="1"/>
        <v>-0.42844202898550732</v>
      </c>
      <c r="H40" s="37">
        <f t="shared" si="0"/>
        <v>400.4</v>
      </c>
      <c r="I40" s="55">
        <f t="shared" si="2"/>
        <v>-0.14626865671641798</v>
      </c>
    </row>
    <row r="41" spans="3:9" x14ac:dyDescent="0.2">
      <c r="C41" s="33">
        <v>2020</v>
      </c>
      <c r="D41" s="33" t="s">
        <v>23</v>
      </c>
      <c r="E41" s="30">
        <v>44089</v>
      </c>
      <c r="F41" s="37">
        <v>84.3</v>
      </c>
      <c r="G41" s="54">
        <f t="shared" si="1"/>
        <v>-0.27701543739279588</v>
      </c>
      <c r="H41" s="37">
        <f t="shared" si="0"/>
        <v>368.1</v>
      </c>
      <c r="I41" s="55">
        <f t="shared" si="2"/>
        <v>-0.20117187500000011</v>
      </c>
    </row>
    <row r="42" spans="3:9" x14ac:dyDescent="0.2">
      <c r="C42" s="33">
        <v>2020</v>
      </c>
      <c r="D42" s="33" t="s">
        <v>24</v>
      </c>
      <c r="E42" s="30">
        <v>44179</v>
      </c>
      <c r="F42" s="37">
        <v>96.9</v>
      </c>
      <c r="G42" s="54">
        <f t="shared" si="1"/>
        <v>-0.19115191986644398</v>
      </c>
      <c r="H42" s="37">
        <f t="shared" si="0"/>
        <v>345.20000000000005</v>
      </c>
      <c r="I42" s="55">
        <f t="shared" si="2"/>
        <v>-0.24248409041035757</v>
      </c>
    </row>
    <row r="43" spans="3:9" x14ac:dyDescent="0.2">
      <c r="C43" s="33">
        <v>2021</v>
      </c>
      <c r="D43" s="33" t="s">
        <v>21</v>
      </c>
      <c r="E43" s="30">
        <v>44269</v>
      </c>
      <c r="F43" s="37">
        <v>88.2</v>
      </c>
      <c r="G43" s="54">
        <f t="shared" si="1"/>
        <v>-0.12586719524281464</v>
      </c>
      <c r="H43" s="37">
        <f t="shared" si="0"/>
        <v>332.5</v>
      </c>
      <c r="I43" s="55">
        <f t="shared" si="2"/>
        <v>-0.25731516640607555</v>
      </c>
    </row>
    <row r="44" spans="3:9" x14ac:dyDescent="0.2">
      <c r="C44" s="33">
        <v>2021</v>
      </c>
      <c r="D44" s="33" t="s">
        <v>22</v>
      </c>
      <c r="E44" s="30">
        <v>44359</v>
      </c>
      <c r="F44" s="37">
        <v>88.3</v>
      </c>
      <c r="G44" s="54">
        <f>+F44/F40-1</f>
        <v>0.39936608557844688</v>
      </c>
      <c r="H44" s="37">
        <f t="shared" si="0"/>
        <v>357.7</v>
      </c>
      <c r="I44" s="55">
        <f t="shared" si="2"/>
        <v>-0.10664335664335667</v>
      </c>
    </row>
    <row r="45" spans="3:9" x14ac:dyDescent="0.2">
      <c r="C45" s="33">
        <v>2021</v>
      </c>
      <c r="D45" s="33" t="s">
        <v>23</v>
      </c>
      <c r="E45" s="30">
        <v>44449</v>
      </c>
      <c r="F45" s="37">
        <v>98</v>
      </c>
      <c r="G45" s="54">
        <f>+F45/F41-1</f>
        <v>0.16251482799525507</v>
      </c>
      <c r="H45" s="37">
        <f t="shared" si="0"/>
        <v>371.40000000000003</v>
      </c>
      <c r="I45" s="55">
        <f t="shared" si="2"/>
        <v>8.9649551752242207E-3</v>
      </c>
    </row>
    <row r="46" spans="3:9" x14ac:dyDescent="0.2">
      <c r="C46" s="33">
        <v>2021</v>
      </c>
      <c r="D46" s="33" t="s">
        <v>24</v>
      </c>
      <c r="E46" s="30">
        <v>44539</v>
      </c>
      <c r="F46" s="37">
        <v>101.4</v>
      </c>
      <c r="G46" s="54">
        <f t="shared" ref="G46:G49" si="3">+F46/F42-1</f>
        <v>4.6439628482972228E-2</v>
      </c>
      <c r="H46" s="37">
        <f t="shared" si="0"/>
        <v>375.9</v>
      </c>
      <c r="I46" s="55">
        <f t="shared" si="2"/>
        <v>8.8933951332560657E-2</v>
      </c>
    </row>
    <row r="47" spans="3:9" x14ac:dyDescent="0.2">
      <c r="C47" s="33">
        <v>2022</v>
      </c>
      <c r="D47" s="33" t="s">
        <v>21</v>
      </c>
      <c r="E47" s="30">
        <v>44629</v>
      </c>
      <c r="F47" s="37">
        <v>91.9</v>
      </c>
      <c r="G47" s="54">
        <f t="shared" si="3"/>
        <v>4.1950113378684817E-2</v>
      </c>
      <c r="H47" s="37">
        <f t="shared" si="0"/>
        <v>379.6</v>
      </c>
      <c r="I47" s="55">
        <f t="shared" si="2"/>
        <v>0.14165413533834603</v>
      </c>
    </row>
    <row r="48" spans="3:9" x14ac:dyDescent="0.2">
      <c r="C48" s="33">
        <v>2022</v>
      </c>
      <c r="D48" s="33" t="s">
        <v>22</v>
      </c>
      <c r="E48" s="30">
        <v>44719</v>
      </c>
      <c r="F48" s="37">
        <v>92</v>
      </c>
      <c r="G48" s="54">
        <f t="shared" si="3"/>
        <v>4.1902604756511863E-2</v>
      </c>
      <c r="H48" s="37">
        <f t="shared" si="0"/>
        <v>383.3</v>
      </c>
      <c r="I48" s="55">
        <f t="shared" si="2"/>
        <v>7.1568353368744786E-2</v>
      </c>
    </row>
    <row r="49" spans="2:16" x14ac:dyDescent="0.2">
      <c r="C49" s="33">
        <v>2022</v>
      </c>
      <c r="D49" s="33" t="s">
        <v>23</v>
      </c>
      <c r="E49" s="30">
        <v>44809</v>
      </c>
      <c r="F49" s="37">
        <v>98.9</v>
      </c>
      <c r="G49" s="54">
        <f t="shared" si="3"/>
        <v>9.1836734693877542E-3</v>
      </c>
      <c r="H49" s="37">
        <f t="shared" si="0"/>
        <v>384.20000000000005</v>
      </c>
      <c r="I49" s="55">
        <f t="shared" si="2"/>
        <v>3.4464189553042646E-2</v>
      </c>
    </row>
    <row r="50" spans="2:16" ht="14.25" x14ac:dyDescent="0.2">
      <c r="C50" s="33" t="s">
        <v>59</v>
      </c>
      <c r="D50" s="33" t="s">
        <v>24</v>
      </c>
      <c r="E50" s="30">
        <v>44899</v>
      </c>
      <c r="F50" s="57">
        <v>95.838340759277344</v>
      </c>
      <c r="G50" s="54">
        <f>+F50/F42-1</f>
        <v>-1.0956235714372209E-2</v>
      </c>
      <c r="H50" s="37">
        <f t="shared" si="0"/>
        <v>378.63834075927736</v>
      </c>
      <c r="I50" s="56">
        <f t="shared" si="2"/>
        <v>7.284758604089836E-3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2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7" t="s">
        <v>42</v>
      </c>
      <c r="D58" s="41"/>
      <c r="E58" s="42"/>
      <c r="F58" s="48">
        <v>2013</v>
      </c>
      <c r="G58" s="48">
        <v>2014</v>
      </c>
      <c r="H58" s="48">
        <v>2015</v>
      </c>
      <c r="I58" s="48">
        <v>2016</v>
      </c>
      <c r="J58" s="48">
        <v>2017</v>
      </c>
      <c r="K58" s="48">
        <v>2018</v>
      </c>
      <c r="L58" s="48">
        <v>2019</v>
      </c>
      <c r="M58" s="48">
        <v>2020</v>
      </c>
      <c r="N58" s="48">
        <v>2021</v>
      </c>
    </row>
    <row r="59" spans="2:16" x14ac:dyDescent="0.2">
      <c r="C59" s="38" t="s">
        <v>43</v>
      </c>
      <c r="D59" s="39"/>
      <c r="E59" s="40"/>
      <c r="F59" s="43">
        <v>149433</v>
      </c>
      <c r="G59" s="43">
        <v>139935</v>
      </c>
      <c r="H59" s="43">
        <v>152036</v>
      </c>
      <c r="I59" s="43">
        <v>160054</v>
      </c>
      <c r="J59" s="43">
        <v>175944</v>
      </c>
      <c r="K59" s="43">
        <v>183151</v>
      </c>
      <c r="L59" s="43">
        <v>190643</v>
      </c>
      <c r="M59" s="43">
        <v>172005</v>
      </c>
      <c r="N59" s="43">
        <v>170595</v>
      </c>
    </row>
    <row r="60" spans="2:16" x14ac:dyDescent="0.2">
      <c r="C60" s="38" t="s">
        <v>44</v>
      </c>
      <c r="D60" s="39"/>
      <c r="E60" s="40"/>
      <c r="F60" s="43">
        <v>1615</v>
      </c>
      <c r="G60" s="43">
        <v>1468</v>
      </c>
      <c r="H60" s="43">
        <v>1833</v>
      </c>
      <c r="I60" s="43">
        <v>1407</v>
      </c>
      <c r="J60" s="43">
        <v>1267</v>
      </c>
      <c r="K60" s="43">
        <v>1303</v>
      </c>
      <c r="L60" s="43">
        <v>469</v>
      </c>
      <c r="M60" s="43">
        <v>479</v>
      </c>
      <c r="N60" s="43">
        <v>281</v>
      </c>
    </row>
    <row r="61" spans="2:16" x14ac:dyDescent="0.2">
      <c r="C61" s="38" t="s">
        <v>45</v>
      </c>
      <c r="D61" s="39"/>
      <c r="E61" s="40"/>
      <c r="F61" s="43">
        <v>975072</v>
      </c>
      <c r="G61" s="43">
        <v>615044</v>
      </c>
      <c r="H61" s="43">
        <v>988031</v>
      </c>
      <c r="I61" s="43">
        <v>1236796</v>
      </c>
      <c r="J61" s="43">
        <v>938915</v>
      </c>
      <c r="K61" s="43">
        <v>720489</v>
      </c>
      <c r="L61" s="43">
        <v>542412</v>
      </c>
      <c r="M61" s="43">
        <v>245754</v>
      </c>
      <c r="N61" s="43">
        <v>204823</v>
      </c>
    </row>
    <row r="62" spans="2:16" x14ac:dyDescent="0.2">
      <c r="C62" s="38" t="s">
        <v>46</v>
      </c>
      <c r="D62" s="39"/>
      <c r="E62" s="40"/>
      <c r="F62" s="43">
        <v>128294</v>
      </c>
      <c r="G62" s="43">
        <v>127508</v>
      </c>
      <c r="H62" s="43">
        <v>121925</v>
      </c>
      <c r="I62" s="43">
        <v>120721</v>
      </c>
      <c r="J62" s="43">
        <v>120137</v>
      </c>
      <c r="K62" s="43">
        <v>124435</v>
      </c>
      <c r="L62" s="43">
        <v>126823</v>
      </c>
      <c r="M62" s="43">
        <v>106451</v>
      </c>
      <c r="N62" s="43">
        <v>135893</v>
      </c>
    </row>
    <row r="63" spans="2:16" x14ac:dyDescent="0.2">
      <c r="C63" s="38" t="s">
        <v>47</v>
      </c>
      <c r="D63" s="39"/>
      <c r="E63" s="40"/>
      <c r="F63" s="43">
        <v>15396</v>
      </c>
      <c r="G63" s="43">
        <v>16101</v>
      </c>
      <c r="H63" s="43">
        <v>16983</v>
      </c>
      <c r="I63" s="43">
        <v>17994</v>
      </c>
      <c r="J63" s="43">
        <v>19290</v>
      </c>
      <c r="K63" s="43">
        <v>20526</v>
      </c>
      <c r="L63" s="43">
        <v>21857</v>
      </c>
      <c r="M63" s="43">
        <v>22849</v>
      </c>
      <c r="N63" s="43">
        <v>24347</v>
      </c>
    </row>
    <row r="64" spans="2:16" x14ac:dyDescent="0.2">
      <c r="C64" s="38" t="s">
        <v>48</v>
      </c>
      <c r="D64" s="39"/>
      <c r="E64" s="40"/>
      <c r="F64" s="43">
        <v>135682</v>
      </c>
      <c r="G64" s="43">
        <v>157354</v>
      </c>
      <c r="H64" s="43">
        <v>153006</v>
      </c>
      <c r="I64" s="43">
        <v>177588</v>
      </c>
      <c r="J64" s="43">
        <v>172233</v>
      </c>
      <c r="K64" s="43">
        <v>184525</v>
      </c>
      <c r="L64" s="43">
        <v>180834</v>
      </c>
      <c r="M64" s="43">
        <v>134198</v>
      </c>
      <c r="N64" s="43">
        <v>174279</v>
      </c>
    </row>
    <row r="65" spans="2:15" x14ac:dyDescent="0.2">
      <c r="C65" s="38" t="s">
        <v>49</v>
      </c>
      <c r="D65" s="39"/>
      <c r="E65" s="40"/>
      <c r="F65" s="43">
        <v>263690</v>
      </c>
      <c r="G65" s="43">
        <v>266559</v>
      </c>
      <c r="H65" s="43">
        <v>276201</v>
      </c>
      <c r="I65" s="43">
        <v>279537</v>
      </c>
      <c r="J65" s="43">
        <v>283647</v>
      </c>
      <c r="K65" s="43">
        <v>290869</v>
      </c>
      <c r="L65" s="43">
        <v>297595</v>
      </c>
      <c r="M65" s="43">
        <v>257597</v>
      </c>
      <c r="N65" s="43">
        <v>298860</v>
      </c>
    </row>
    <row r="66" spans="2:15" x14ac:dyDescent="0.2">
      <c r="C66" s="38" t="s">
        <v>50</v>
      </c>
      <c r="D66" s="39"/>
      <c r="E66" s="40"/>
      <c r="F66" s="43">
        <v>96200</v>
      </c>
      <c r="G66" s="43">
        <v>98183</v>
      </c>
      <c r="H66" s="43">
        <v>101391</v>
      </c>
      <c r="I66" s="43">
        <v>105801</v>
      </c>
      <c r="J66" s="43">
        <v>112137</v>
      </c>
      <c r="K66" s="43">
        <v>118746</v>
      </c>
      <c r="L66" s="43">
        <v>121600</v>
      </c>
      <c r="M66" s="43">
        <v>84966</v>
      </c>
      <c r="N66" s="43">
        <v>94014</v>
      </c>
    </row>
    <row r="67" spans="2:15" x14ac:dyDescent="0.2">
      <c r="C67" s="38" t="s">
        <v>51</v>
      </c>
      <c r="D67" s="39"/>
      <c r="E67" s="40"/>
      <c r="F67" s="43">
        <v>60214</v>
      </c>
      <c r="G67" s="43">
        <v>62082</v>
      </c>
      <c r="H67" s="43">
        <v>64439</v>
      </c>
      <c r="I67" s="43">
        <v>68525</v>
      </c>
      <c r="J67" s="43">
        <v>69666</v>
      </c>
      <c r="K67" s="43">
        <v>73235</v>
      </c>
      <c r="L67" s="43">
        <v>75514</v>
      </c>
      <c r="M67" s="43">
        <v>33312</v>
      </c>
      <c r="N67" s="43">
        <v>42273</v>
      </c>
    </row>
    <row r="68" spans="2:15" x14ac:dyDescent="0.2">
      <c r="C68" s="38" t="s">
        <v>52</v>
      </c>
      <c r="D68" s="39"/>
      <c r="E68" s="40"/>
      <c r="F68" s="43">
        <v>35942</v>
      </c>
      <c r="G68" s="43">
        <v>38154</v>
      </c>
      <c r="H68" s="43">
        <v>42094</v>
      </c>
      <c r="I68" s="43">
        <v>46441</v>
      </c>
      <c r="J68" s="43">
        <v>48428</v>
      </c>
      <c r="K68" s="43">
        <v>48908</v>
      </c>
      <c r="L68" s="43">
        <v>52518</v>
      </c>
      <c r="M68" s="43">
        <v>55484</v>
      </c>
      <c r="N68" s="43">
        <v>60653</v>
      </c>
    </row>
    <row r="69" spans="2:15" x14ac:dyDescent="0.2">
      <c r="C69" s="38" t="s">
        <v>53</v>
      </c>
      <c r="D69" s="39"/>
      <c r="E69" s="40"/>
      <c r="F69" s="43">
        <v>86921</v>
      </c>
      <c r="G69" s="43">
        <v>89280</v>
      </c>
      <c r="H69" s="43">
        <v>95800</v>
      </c>
      <c r="I69" s="43">
        <v>103724</v>
      </c>
      <c r="J69" s="43">
        <v>109164</v>
      </c>
      <c r="K69" s="43">
        <v>112922</v>
      </c>
      <c r="L69" s="43">
        <v>121520</v>
      </c>
      <c r="M69" s="43">
        <v>129301</v>
      </c>
      <c r="N69" s="43">
        <v>135432</v>
      </c>
    </row>
    <row r="70" spans="2:15" x14ac:dyDescent="0.2">
      <c r="C70" s="38" t="s">
        <v>54</v>
      </c>
      <c r="D70" s="39"/>
      <c r="E70" s="40"/>
      <c r="F70" s="43">
        <v>291623</v>
      </c>
      <c r="G70" s="43">
        <v>311487</v>
      </c>
      <c r="H70" s="43">
        <v>333071</v>
      </c>
      <c r="I70" s="43">
        <v>345111</v>
      </c>
      <c r="J70" s="43">
        <v>358222</v>
      </c>
      <c r="K70" s="43">
        <v>376544</v>
      </c>
      <c r="L70" s="43">
        <v>393198</v>
      </c>
      <c r="M70" s="43">
        <v>367891</v>
      </c>
      <c r="N70" s="43">
        <v>396721</v>
      </c>
    </row>
    <row r="71" spans="2:15" x14ac:dyDescent="0.2">
      <c r="C71" s="46" t="s">
        <v>55</v>
      </c>
      <c r="D71" s="44"/>
      <c r="E71" s="45"/>
      <c r="F71" s="50">
        <v>2240082</v>
      </c>
      <c r="G71" s="50">
        <v>1923155</v>
      </c>
      <c r="H71" s="50">
        <v>2346810</v>
      </c>
      <c r="I71" s="50">
        <v>2663699</v>
      </c>
      <c r="J71" s="50">
        <v>2409050</v>
      </c>
      <c r="K71" s="50">
        <v>2255653</v>
      </c>
      <c r="L71" s="50">
        <v>2124983</v>
      </c>
      <c r="M71" s="50">
        <v>1610287</v>
      </c>
      <c r="N71" s="50">
        <v>1738171</v>
      </c>
    </row>
    <row r="72" spans="2:15" x14ac:dyDescent="0.2">
      <c r="G72" s="58">
        <f t="shared" ref="G72:L72" si="4">+G71/F71-1</f>
        <v>-0.14148008867532524</v>
      </c>
      <c r="H72" s="58">
        <f t="shared" si="4"/>
        <v>0.22029165615876001</v>
      </c>
      <c r="I72" s="58">
        <f t="shared" si="4"/>
        <v>0.13502967858497272</v>
      </c>
      <c r="J72" s="58">
        <f t="shared" si="4"/>
        <v>-9.559976558912997E-2</v>
      </c>
      <c r="K72" s="58">
        <f t="shared" si="4"/>
        <v>-6.3675307693904282E-2</v>
      </c>
      <c r="L72" s="58">
        <f t="shared" si="4"/>
        <v>-5.7930009624707401E-2</v>
      </c>
      <c r="M72" s="58">
        <f>+M71/L71-1</f>
        <v>-0.24221182004750152</v>
      </c>
      <c r="N72" s="58">
        <f>+N71/M71-1</f>
        <v>7.9416898975151584E-2</v>
      </c>
    </row>
    <row r="74" spans="2:15" x14ac:dyDescent="0.2">
      <c r="C74" s="26"/>
      <c r="D74" s="26"/>
      <c r="E74" s="26"/>
    </row>
    <row r="75" spans="2:15" ht="15" x14ac:dyDescent="0.25">
      <c r="B75" s="52" t="s">
        <v>56</v>
      </c>
      <c r="C75" s="36"/>
      <c r="D75" s="36"/>
      <c r="E75" s="36"/>
      <c r="F75" s="27"/>
      <c r="G75" s="31"/>
      <c r="H75" s="27"/>
      <c r="I75" s="27"/>
      <c r="J75" s="27"/>
      <c r="K75" s="27"/>
      <c r="L75" s="27"/>
      <c r="M75" s="27"/>
    </row>
    <row r="77" spans="2:15" x14ac:dyDescent="0.2">
      <c r="C77" s="47" t="s">
        <v>42</v>
      </c>
      <c r="D77" s="41"/>
      <c r="E77" s="42"/>
      <c r="F77" s="48">
        <v>2013</v>
      </c>
      <c r="G77" s="48">
        <v>2014</v>
      </c>
      <c r="H77" s="48">
        <v>2015</v>
      </c>
      <c r="I77" s="48">
        <v>2016</v>
      </c>
      <c r="J77" s="48">
        <v>2017</v>
      </c>
      <c r="K77" s="48">
        <v>2018</v>
      </c>
      <c r="L77" s="48">
        <v>2019</v>
      </c>
      <c r="M77" s="48">
        <v>2020</v>
      </c>
      <c r="N77" s="48">
        <v>2021</v>
      </c>
    </row>
    <row r="78" spans="2:15" x14ac:dyDescent="0.2">
      <c r="C78" s="38" t="s">
        <v>43</v>
      </c>
      <c r="D78" s="39"/>
      <c r="E78" s="40"/>
      <c r="F78" s="49">
        <v>6.6708718698690497</v>
      </c>
      <c r="G78" s="49">
        <v>7.2763245812220019</v>
      </c>
      <c r="H78" s="49">
        <v>6.4784111197753544</v>
      </c>
      <c r="I78" s="49">
        <v>6.0087119453061328</v>
      </c>
      <c r="J78" s="49">
        <v>7.303459870073266</v>
      </c>
      <c r="K78" s="49">
        <v>8.1196442892590301</v>
      </c>
      <c r="L78" s="49">
        <v>8.9715070661741763</v>
      </c>
      <c r="M78" s="49">
        <v>10.681636254903628</v>
      </c>
      <c r="N78" s="37">
        <v>9.8146269843415865</v>
      </c>
      <c r="O78" s="26" t="s">
        <v>43</v>
      </c>
    </row>
    <row r="79" spans="2:15" x14ac:dyDescent="0.2">
      <c r="C79" s="38" t="s">
        <v>44</v>
      </c>
      <c r="D79" s="39"/>
      <c r="E79" s="40"/>
      <c r="F79" s="49">
        <v>7.2095575072698231E-2</v>
      </c>
      <c r="G79" s="49">
        <v>7.6332900884224106E-2</v>
      </c>
      <c r="H79" s="49">
        <v>7.8106024774054997E-2</v>
      </c>
      <c r="I79" s="49">
        <v>5.2821283485859329E-2</v>
      </c>
      <c r="J79" s="49">
        <v>5.2593345924742116E-2</v>
      </c>
      <c r="K79" s="49">
        <v>5.776597730235989E-2</v>
      </c>
      <c r="L79" s="49">
        <v>2.207076480141253E-2</v>
      </c>
      <c r="M79" s="49">
        <v>2.9746250202603637E-2</v>
      </c>
      <c r="N79" s="37">
        <v>1.6166418608986113E-2</v>
      </c>
      <c r="O79" s="26" t="s">
        <v>44</v>
      </c>
    </row>
    <row r="80" spans="2:15" x14ac:dyDescent="0.2">
      <c r="C80" s="38" t="s">
        <v>45</v>
      </c>
      <c r="D80" s="39"/>
      <c r="E80" s="40"/>
      <c r="F80" s="49">
        <v>43.528406549403101</v>
      </c>
      <c r="G80" s="49">
        <v>31.980989571823383</v>
      </c>
      <c r="H80" s="49">
        <v>42.101022238698491</v>
      </c>
      <c r="I80" s="49">
        <v>46.431522480580576</v>
      </c>
      <c r="J80" s="49">
        <v>38.974492019675807</v>
      </c>
      <c r="K80" s="49">
        <v>31.941482133998448</v>
      </c>
      <c r="L80" s="49">
        <v>25.525474792033631</v>
      </c>
      <c r="M80" s="49">
        <v>15.261503073675687</v>
      </c>
      <c r="N80" s="37">
        <v>11.783823340741503</v>
      </c>
      <c r="O80" s="26" t="s">
        <v>45</v>
      </c>
    </row>
    <row r="81" spans="3:15" x14ac:dyDescent="0.2">
      <c r="C81" s="38" t="s">
        <v>46</v>
      </c>
      <c r="D81" s="39"/>
      <c r="E81" s="40"/>
      <c r="F81" s="49">
        <v>5.7272010578184194</v>
      </c>
      <c r="G81" s="49">
        <v>6.6301468160392689</v>
      </c>
      <c r="H81" s="49">
        <v>5.1953502840025392</v>
      </c>
      <c r="I81" s="49">
        <v>4.5320811397984526</v>
      </c>
      <c r="J81" s="49">
        <v>4.9869035511923787</v>
      </c>
      <c r="K81" s="49">
        <v>5.5165843327852286</v>
      </c>
      <c r="L81" s="49">
        <v>5.9681889219819642</v>
      </c>
      <c r="M81" s="49">
        <v>6.6106849275936517</v>
      </c>
      <c r="N81" s="37">
        <v>7.8181605837400348</v>
      </c>
      <c r="O81" s="26" t="s">
        <v>46</v>
      </c>
    </row>
    <row r="82" spans="3:15" x14ac:dyDescent="0.2">
      <c r="C82" s="38" t="s">
        <v>47</v>
      </c>
      <c r="D82" s="39"/>
      <c r="E82" s="40"/>
      <c r="F82" s="49">
        <v>0.68729626861873805</v>
      </c>
      <c r="G82" s="49">
        <v>0.83721800894883658</v>
      </c>
      <c r="H82" s="49">
        <v>0.72366318534521334</v>
      </c>
      <c r="I82" s="49">
        <v>0.67552677686180007</v>
      </c>
      <c r="J82" s="49">
        <v>0.80073057844378492</v>
      </c>
      <c r="K82" s="49">
        <v>0.90998039148752052</v>
      </c>
      <c r="L82" s="49">
        <v>1.0285729344658288</v>
      </c>
      <c r="M82" s="49">
        <v>1.4189396051759717</v>
      </c>
      <c r="N82" s="37">
        <v>1.4007252450995904</v>
      </c>
      <c r="O82" s="26" t="s">
        <v>47</v>
      </c>
    </row>
    <row r="83" spans="3:15" x14ac:dyDescent="0.2">
      <c r="C83" s="38" t="s">
        <v>48</v>
      </c>
      <c r="D83" s="39"/>
      <c r="E83" s="40"/>
      <c r="F83" s="49">
        <v>6.0570104130116666</v>
      </c>
      <c r="G83" s="49">
        <v>8.1820758077222067</v>
      </c>
      <c r="H83" s="49">
        <v>6.5197438224653892</v>
      </c>
      <c r="I83" s="49">
        <v>6.6669695036864152</v>
      </c>
      <c r="J83" s="49">
        <v>7.1494157447956663</v>
      </c>
      <c r="K83" s="49">
        <v>8.1805579138280571</v>
      </c>
      <c r="L83" s="49">
        <v>8.509903373344633</v>
      </c>
      <c r="M83" s="49">
        <v>8.3337939137557466</v>
      </c>
      <c r="N83" s="37">
        <v>10.026573910161888</v>
      </c>
      <c r="O83" s="26" t="s">
        <v>48</v>
      </c>
    </row>
    <row r="84" spans="3:15" x14ac:dyDescent="0.2">
      <c r="C84" s="38" t="s">
        <v>49</v>
      </c>
      <c r="D84" s="39"/>
      <c r="E84" s="40"/>
      <c r="F84" s="49">
        <v>11.771444081064891</v>
      </c>
      <c r="G84" s="49">
        <v>13.860505263486303</v>
      </c>
      <c r="H84" s="49">
        <v>11.769210119268283</v>
      </c>
      <c r="I84" s="49">
        <v>10.494316362321719</v>
      </c>
      <c r="J84" s="49">
        <v>11.774226354787157</v>
      </c>
      <c r="K84" s="49">
        <v>12.895112856454427</v>
      </c>
      <c r="L84" s="49">
        <v>14.004582624896294</v>
      </c>
      <c r="M84" s="49">
        <v>15.996962032234006</v>
      </c>
      <c r="N84" s="37">
        <v>17.193935464347295</v>
      </c>
      <c r="O84" s="26" t="s">
        <v>49</v>
      </c>
    </row>
    <row r="85" spans="3:15" x14ac:dyDescent="0.2">
      <c r="C85" s="38" t="s">
        <v>50</v>
      </c>
      <c r="D85" s="39"/>
      <c r="E85" s="40"/>
      <c r="F85" s="49">
        <v>4.2944856482932323</v>
      </c>
      <c r="G85" s="49">
        <v>5.1053087244657869</v>
      </c>
      <c r="H85" s="49">
        <v>4.3203753179848388</v>
      </c>
      <c r="I85" s="49">
        <v>3.97195779252836</v>
      </c>
      <c r="J85" s="49">
        <v>4.6548224403810634</v>
      </c>
      <c r="K85" s="49">
        <v>5.2643735539109962</v>
      </c>
      <c r="L85" s="49">
        <v>5.7223987203662334</v>
      </c>
      <c r="M85" s="49">
        <v>5.2764507196543224</v>
      </c>
      <c r="N85" s="37">
        <v>5.4087888936128845</v>
      </c>
      <c r="O85" s="26" t="s">
        <v>50</v>
      </c>
    </row>
    <row r="86" spans="3:15" x14ac:dyDescent="0.2">
      <c r="C86" s="38" t="s">
        <v>51</v>
      </c>
      <c r="D86" s="39"/>
      <c r="E86" s="40"/>
      <c r="F86" s="49">
        <v>2.6880265990262853</v>
      </c>
      <c r="G86" s="49">
        <v>3.2281329378027253</v>
      </c>
      <c r="H86" s="49">
        <v>2.7458124006630276</v>
      </c>
      <c r="I86" s="49">
        <v>2.5725504270565103</v>
      </c>
      <c r="J86" s="49">
        <v>2.8918453332226397</v>
      </c>
      <c r="K86" s="49">
        <v>3.2467316559772272</v>
      </c>
      <c r="L86" s="49">
        <v>3.553628429027432</v>
      </c>
      <c r="M86" s="49">
        <v>2.0686995547998586</v>
      </c>
      <c r="N86" s="37">
        <v>2.4320391952230245</v>
      </c>
      <c r="O86" s="26" t="s">
        <v>51</v>
      </c>
    </row>
    <row r="87" spans="3:15" x14ac:dyDescent="0.2">
      <c r="C87" s="38" t="s">
        <v>52</v>
      </c>
      <c r="D87" s="39"/>
      <c r="E87" s="40"/>
      <c r="F87" s="49">
        <v>1.6044948354569162</v>
      </c>
      <c r="G87" s="49">
        <v>1.9839274525454267</v>
      </c>
      <c r="H87" s="49">
        <v>1.7936688526126954</v>
      </c>
      <c r="I87" s="49">
        <v>1.7434777728264343</v>
      </c>
      <c r="J87" s="49">
        <v>2.0102530042962994</v>
      </c>
      <c r="K87" s="49">
        <v>2.1682413030727687</v>
      </c>
      <c r="L87" s="49">
        <v>2.4714550657581729</v>
      </c>
      <c r="M87" s="49">
        <v>3.4455969650130687</v>
      </c>
      <c r="N87" s="37">
        <v>3.4894725547716532</v>
      </c>
      <c r="O87" s="26" t="s">
        <v>52</v>
      </c>
    </row>
    <row r="88" spans="3:15" x14ac:dyDescent="0.2">
      <c r="C88" s="38" t="s">
        <v>53</v>
      </c>
      <c r="D88" s="39"/>
      <c r="E88" s="40"/>
      <c r="F88" s="49">
        <v>3.8802597404916428</v>
      </c>
      <c r="G88" s="49">
        <v>4.6423715197163</v>
      </c>
      <c r="H88" s="49">
        <v>4.0821370285621761</v>
      </c>
      <c r="I88" s="49">
        <v>3.8939835169063768</v>
      </c>
      <c r="J88" s="49">
        <v>4.5314127975758085</v>
      </c>
      <c r="K88" s="49">
        <v>5.0061778119240863</v>
      </c>
      <c r="L88" s="49">
        <v>5.7186339843659919</v>
      </c>
      <c r="M88" s="49">
        <v>8.0296866335007362</v>
      </c>
      <c r="N88" s="37">
        <v>7.7916384521430864</v>
      </c>
      <c r="O88" s="26" t="s">
        <v>53</v>
      </c>
    </row>
    <row r="89" spans="3:15" x14ac:dyDescent="0.2">
      <c r="C89" s="38" t="s">
        <v>54</v>
      </c>
      <c r="D89" s="39"/>
      <c r="E89" s="40"/>
      <c r="F89" s="49">
        <v>13.01840736187336</v>
      </c>
      <c r="G89" s="49">
        <v>16.196666415343536</v>
      </c>
      <c r="H89" s="49">
        <v>14.192499605847939</v>
      </c>
      <c r="I89" s="49">
        <v>12.956080998641362</v>
      </c>
      <c r="J89" s="49">
        <v>14.86984495963139</v>
      </c>
      <c r="K89" s="49">
        <v>16.693347779999847</v>
      </c>
      <c r="L89" s="49">
        <v>18.503583322784227</v>
      </c>
      <c r="M89" s="49">
        <v>22.84630006949072</v>
      </c>
      <c r="N89" s="37">
        <v>22.824048957208468</v>
      </c>
    </row>
    <row r="90" spans="3:15" x14ac:dyDescent="0.2">
      <c r="C90" s="46" t="s">
        <v>55</v>
      </c>
      <c r="D90" s="44"/>
      <c r="E90" s="45"/>
      <c r="F90" s="51">
        <f>SUM(F78:F89)</f>
        <v>100</v>
      </c>
      <c r="G90" s="51">
        <f t="shared" ref="G90:N90" si="5">SUM(G78:G89)</f>
        <v>100.00000000000003</v>
      </c>
      <c r="H90" s="51">
        <f t="shared" si="5"/>
        <v>100</v>
      </c>
      <c r="I90" s="51">
        <f t="shared" si="5"/>
        <v>100</v>
      </c>
      <c r="J90" s="51">
        <f t="shared" si="5"/>
        <v>100.00000000000001</v>
      </c>
      <c r="K90" s="51">
        <f t="shared" si="5"/>
        <v>100</v>
      </c>
      <c r="L90" s="51">
        <f t="shared" si="5"/>
        <v>99.999999999999986</v>
      </c>
      <c r="M90" s="51">
        <f t="shared" si="5"/>
        <v>100</v>
      </c>
      <c r="N90" s="51">
        <f t="shared" si="5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{347ACA3A-29CF-4E05-8885-955AADFB8EF1}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7ACA3A-29CF-4E05-8885-955AADFB8E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34" zoomScale="115" zoomScaleNormal="115" workbookViewId="0">
      <selection activeCell="F71" sqref="F71:M71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6" t="s">
        <v>63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6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12</v>
      </c>
      <c r="J8" s="26"/>
    </row>
    <row r="9" spans="2:16" x14ac:dyDescent="0.2">
      <c r="G9" s="26"/>
    </row>
    <row r="10" spans="2:16" x14ac:dyDescent="0.2">
      <c r="C10" s="35" t="s">
        <v>14</v>
      </c>
      <c r="D10" s="35" t="s">
        <v>15</v>
      </c>
      <c r="E10" s="35" t="s">
        <v>16</v>
      </c>
      <c r="F10" s="35" t="s">
        <v>17</v>
      </c>
      <c r="G10" s="35" t="s">
        <v>18</v>
      </c>
      <c r="H10" s="35" t="s">
        <v>19</v>
      </c>
      <c r="I10" s="35" t="s">
        <v>20</v>
      </c>
    </row>
    <row r="11" spans="2:16" x14ac:dyDescent="0.2">
      <c r="C11" s="33">
        <v>2013</v>
      </c>
      <c r="D11" s="33" t="s">
        <v>21</v>
      </c>
      <c r="E11" s="30">
        <v>41363</v>
      </c>
      <c r="F11" s="37">
        <v>101.6</v>
      </c>
      <c r="G11" s="34"/>
      <c r="H11" s="34"/>
      <c r="I11" s="34"/>
    </row>
    <row r="12" spans="2:16" x14ac:dyDescent="0.2">
      <c r="C12" s="33">
        <v>2013</v>
      </c>
      <c r="D12" s="33" t="s">
        <v>22</v>
      </c>
      <c r="E12" s="30">
        <v>41453</v>
      </c>
      <c r="F12" s="37">
        <v>108.3</v>
      </c>
      <c r="G12" s="33"/>
      <c r="H12" s="33"/>
      <c r="I12" s="33"/>
    </row>
    <row r="13" spans="2:16" x14ac:dyDescent="0.2">
      <c r="C13" s="33">
        <v>2013</v>
      </c>
      <c r="D13" s="33" t="s">
        <v>23</v>
      </c>
      <c r="E13" s="30">
        <v>41543</v>
      </c>
      <c r="F13" s="37">
        <v>125.2</v>
      </c>
      <c r="G13" s="33"/>
      <c r="H13" s="33"/>
      <c r="I13" s="33"/>
    </row>
    <row r="14" spans="2:16" x14ac:dyDescent="0.2">
      <c r="C14" s="33">
        <v>2013</v>
      </c>
      <c r="D14" s="33" t="s">
        <v>24</v>
      </c>
      <c r="E14" s="30">
        <v>41633</v>
      </c>
      <c r="F14" s="37">
        <v>122</v>
      </c>
      <c r="G14" s="33"/>
      <c r="H14" s="37">
        <f>+SUM(F11:F14)</f>
        <v>457.09999999999997</v>
      </c>
      <c r="I14" s="33"/>
    </row>
    <row r="15" spans="2:16" x14ac:dyDescent="0.2">
      <c r="C15" s="33">
        <v>2014</v>
      </c>
      <c r="D15" s="33" t="s">
        <v>21</v>
      </c>
      <c r="E15" s="30">
        <v>41723</v>
      </c>
      <c r="F15" s="37">
        <v>108.7</v>
      </c>
      <c r="G15" s="54">
        <f>+F15/F11-1</f>
        <v>6.9881889763779625E-2</v>
      </c>
      <c r="H15" s="37">
        <f t="shared" ref="H15:H50" si="0">+SUM(F12:F15)</f>
        <v>464.2</v>
      </c>
      <c r="I15" s="33"/>
    </row>
    <row r="16" spans="2:16" x14ac:dyDescent="0.2">
      <c r="C16" s="33">
        <v>2014</v>
      </c>
      <c r="D16" s="33" t="s">
        <v>22</v>
      </c>
      <c r="E16" s="30">
        <v>41813</v>
      </c>
      <c r="F16" s="37">
        <v>116.1</v>
      </c>
      <c r="G16" s="54">
        <f t="shared" ref="G16:G43" si="1">+F16/F12-1</f>
        <v>7.2022160664819923E-2</v>
      </c>
      <c r="H16" s="37">
        <f t="shared" si="0"/>
        <v>472</v>
      </c>
      <c r="I16" s="33"/>
    </row>
    <row r="17" spans="3:9" x14ac:dyDescent="0.2">
      <c r="C17" s="33">
        <v>2014</v>
      </c>
      <c r="D17" s="33" t="s">
        <v>23</v>
      </c>
      <c r="E17" s="30">
        <v>41903</v>
      </c>
      <c r="F17" s="37">
        <v>107.2</v>
      </c>
      <c r="G17" s="54">
        <f t="shared" si="1"/>
        <v>-0.14376996805111819</v>
      </c>
      <c r="H17" s="37">
        <f t="shared" si="0"/>
        <v>453.99999999999994</v>
      </c>
      <c r="I17" s="33"/>
    </row>
    <row r="18" spans="3:9" x14ac:dyDescent="0.2">
      <c r="C18" s="33">
        <v>2014</v>
      </c>
      <c r="D18" s="33" t="s">
        <v>24</v>
      </c>
      <c r="E18" s="30">
        <v>41993</v>
      </c>
      <c r="F18" s="37">
        <v>113</v>
      </c>
      <c r="G18" s="54">
        <f t="shared" si="1"/>
        <v>-7.3770491803278659E-2</v>
      </c>
      <c r="H18" s="37">
        <f t="shared" si="0"/>
        <v>445</v>
      </c>
      <c r="I18" s="55">
        <f>+H18/H14-1</f>
        <v>-2.647123167796972E-2</v>
      </c>
    </row>
    <row r="19" spans="3:9" x14ac:dyDescent="0.2">
      <c r="C19" s="33">
        <v>2015</v>
      </c>
      <c r="D19" s="33" t="s">
        <v>21</v>
      </c>
      <c r="E19" s="30">
        <v>42083</v>
      </c>
      <c r="F19" s="37">
        <v>108.8</v>
      </c>
      <c r="G19" s="54">
        <f t="shared" si="1"/>
        <v>9.1996320147180732E-4</v>
      </c>
      <c r="H19" s="37">
        <f t="shared" si="0"/>
        <v>445.1</v>
      </c>
      <c r="I19" s="55">
        <f t="shared" ref="I19:I50" si="2">+H19/H15-1</f>
        <v>-4.1146057733735364E-2</v>
      </c>
    </row>
    <row r="20" spans="3:9" x14ac:dyDescent="0.2">
      <c r="C20" s="33">
        <v>2015</v>
      </c>
      <c r="D20" s="33" t="s">
        <v>22</v>
      </c>
      <c r="E20" s="30">
        <v>42173</v>
      </c>
      <c r="F20" s="37">
        <v>118.9</v>
      </c>
      <c r="G20" s="54">
        <f t="shared" si="1"/>
        <v>2.4117140396210157E-2</v>
      </c>
      <c r="H20" s="37">
        <f t="shared" si="0"/>
        <v>447.9</v>
      </c>
      <c r="I20" s="55">
        <f t="shared" si="2"/>
        <v>-5.1059322033898402E-2</v>
      </c>
    </row>
    <row r="21" spans="3:9" x14ac:dyDescent="0.2">
      <c r="C21" s="33">
        <v>2015</v>
      </c>
      <c r="D21" s="33" t="s">
        <v>23</v>
      </c>
      <c r="E21" s="30">
        <v>42263</v>
      </c>
      <c r="F21" s="37">
        <v>106.8</v>
      </c>
      <c r="G21" s="54">
        <f t="shared" si="1"/>
        <v>-3.7313432835821558E-3</v>
      </c>
      <c r="H21" s="37">
        <f t="shared" si="0"/>
        <v>447.50000000000006</v>
      </c>
      <c r="I21" s="55">
        <f t="shared" si="2"/>
        <v>-1.4317180616739811E-2</v>
      </c>
    </row>
    <row r="22" spans="3:9" x14ac:dyDescent="0.2">
      <c r="C22" s="33">
        <v>2015</v>
      </c>
      <c r="D22" s="33" t="s">
        <v>24</v>
      </c>
      <c r="E22" s="30">
        <v>42353</v>
      </c>
      <c r="F22" s="37">
        <v>127.6</v>
      </c>
      <c r="G22" s="54">
        <f t="shared" si="1"/>
        <v>0.1292035398230087</v>
      </c>
      <c r="H22" s="37">
        <f t="shared" si="0"/>
        <v>462.1</v>
      </c>
      <c r="I22" s="55">
        <f t="shared" si="2"/>
        <v>3.8426966292134823E-2</v>
      </c>
    </row>
    <row r="23" spans="3:9" x14ac:dyDescent="0.2">
      <c r="C23" s="33">
        <v>2016</v>
      </c>
      <c r="D23" s="33" t="s">
        <v>21</v>
      </c>
      <c r="E23" s="30">
        <v>42443</v>
      </c>
      <c r="F23" s="37">
        <v>109.7</v>
      </c>
      <c r="G23" s="54">
        <f t="shared" si="1"/>
        <v>8.2720588235294379E-3</v>
      </c>
      <c r="H23" s="37">
        <f t="shared" si="0"/>
        <v>462.99999999999994</v>
      </c>
      <c r="I23" s="55">
        <f t="shared" si="2"/>
        <v>4.0215681869242736E-2</v>
      </c>
    </row>
    <row r="24" spans="3:9" x14ac:dyDescent="0.2">
      <c r="C24" s="33">
        <v>2016</v>
      </c>
      <c r="D24" s="33" t="s">
        <v>22</v>
      </c>
      <c r="E24" s="30">
        <v>42533</v>
      </c>
      <c r="F24" s="37">
        <v>116.5</v>
      </c>
      <c r="G24" s="54">
        <f t="shared" si="1"/>
        <v>-2.0185029436501356E-2</v>
      </c>
      <c r="H24" s="37">
        <f t="shared" si="0"/>
        <v>460.59999999999997</v>
      </c>
      <c r="I24" s="55">
        <f t="shared" si="2"/>
        <v>2.8354543424871537E-2</v>
      </c>
    </row>
    <row r="25" spans="3:9" x14ac:dyDescent="0.2">
      <c r="C25" s="33">
        <v>2016</v>
      </c>
      <c r="D25" s="33" t="s">
        <v>23</v>
      </c>
      <c r="E25" s="30">
        <v>42623</v>
      </c>
      <c r="F25" s="37">
        <v>112.5</v>
      </c>
      <c r="G25" s="54">
        <f t="shared" si="1"/>
        <v>5.3370786516854007E-2</v>
      </c>
      <c r="H25" s="37">
        <f t="shared" si="0"/>
        <v>466.3</v>
      </c>
      <c r="I25" s="55">
        <f t="shared" si="2"/>
        <v>4.2011173184357542E-2</v>
      </c>
    </row>
    <row r="26" spans="3:9" x14ac:dyDescent="0.2">
      <c r="C26" s="33">
        <v>2016</v>
      </c>
      <c r="D26" s="33" t="s">
        <v>24</v>
      </c>
      <c r="E26" s="30">
        <v>42713</v>
      </c>
      <c r="F26" s="37">
        <v>120.4</v>
      </c>
      <c r="G26" s="54">
        <f t="shared" si="1"/>
        <v>-5.6426332288401215E-2</v>
      </c>
      <c r="H26" s="37">
        <f t="shared" si="0"/>
        <v>459.1</v>
      </c>
      <c r="I26" s="55">
        <f t="shared" si="2"/>
        <v>-6.4921012767799047E-3</v>
      </c>
    </row>
    <row r="27" spans="3:9" x14ac:dyDescent="0.2">
      <c r="C27" s="33">
        <v>2017</v>
      </c>
      <c r="D27" s="33" t="s">
        <v>21</v>
      </c>
      <c r="E27" s="30">
        <v>42803</v>
      </c>
      <c r="F27" s="37">
        <v>111.3</v>
      </c>
      <c r="G27" s="54">
        <f t="shared" si="1"/>
        <v>1.458523245214205E-2</v>
      </c>
      <c r="H27" s="37">
        <f t="shared" si="0"/>
        <v>460.7</v>
      </c>
      <c r="I27" s="55">
        <f t="shared" si="2"/>
        <v>-4.9676025917925193E-3</v>
      </c>
    </row>
    <row r="28" spans="3:9" x14ac:dyDescent="0.2">
      <c r="C28" s="33">
        <v>2017</v>
      </c>
      <c r="D28" s="33" t="s">
        <v>22</v>
      </c>
      <c r="E28" s="30">
        <v>42893</v>
      </c>
      <c r="F28" s="37">
        <v>112</v>
      </c>
      <c r="G28" s="54">
        <f t="shared" si="1"/>
        <v>-3.8626609442060089E-2</v>
      </c>
      <c r="H28" s="37">
        <f t="shared" si="0"/>
        <v>456.2</v>
      </c>
      <c r="I28" s="55">
        <f t="shared" si="2"/>
        <v>-9.5527572731219923E-3</v>
      </c>
    </row>
    <row r="29" spans="3:9" x14ac:dyDescent="0.2">
      <c r="C29" s="33">
        <v>2017</v>
      </c>
      <c r="D29" s="33" t="s">
        <v>23</v>
      </c>
      <c r="E29" s="30">
        <v>42983</v>
      </c>
      <c r="F29" s="37">
        <v>111</v>
      </c>
      <c r="G29" s="54">
        <f t="shared" si="1"/>
        <v>-1.3333333333333308E-2</v>
      </c>
      <c r="H29" s="37">
        <f t="shared" si="0"/>
        <v>454.7</v>
      </c>
      <c r="I29" s="55">
        <f t="shared" si="2"/>
        <v>-2.48766888269355E-2</v>
      </c>
    </row>
    <row r="30" spans="3:9" x14ac:dyDescent="0.2">
      <c r="C30" s="33">
        <v>2017</v>
      </c>
      <c r="D30" s="33" t="s">
        <v>24</v>
      </c>
      <c r="E30" s="30">
        <v>43073</v>
      </c>
      <c r="F30" s="37">
        <v>128.1</v>
      </c>
      <c r="G30" s="54">
        <f t="shared" si="1"/>
        <v>6.3953488372092915E-2</v>
      </c>
      <c r="H30" s="37">
        <f t="shared" si="0"/>
        <v>462.4</v>
      </c>
      <c r="I30" s="55">
        <f t="shared" si="2"/>
        <v>7.1879764757132314E-3</v>
      </c>
    </row>
    <row r="31" spans="3:9" x14ac:dyDescent="0.2">
      <c r="C31" s="33">
        <v>2018</v>
      </c>
      <c r="D31" s="33" t="s">
        <v>21</v>
      </c>
      <c r="E31" s="30">
        <v>43189</v>
      </c>
      <c r="F31" s="37">
        <v>100</v>
      </c>
      <c r="G31" s="54">
        <f t="shared" si="1"/>
        <v>-0.10152740341419586</v>
      </c>
      <c r="H31" s="37">
        <f t="shared" si="0"/>
        <v>451.1</v>
      </c>
      <c r="I31" s="55">
        <f t="shared" si="2"/>
        <v>-2.0837855437377817E-2</v>
      </c>
    </row>
    <row r="32" spans="3:9" x14ac:dyDescent="0.2">
      <c r="C32" s="33">
        <v>2018</v>
      </c>
      <c r="D32" s="33" t="s">
        <v>22</v>
      </c>
      <c r="E32" s="30">
        <v>43279</v>
      </c>
      <c r="F32" s="37">
        <v>118.2</v>
      </c>
      <c r="G32" s="54">
        <f t="shared" si="1"/>
        <v>5.5357142857142883E-2</v>
      </c>
      <c r="H32" s="37">
        <f t="shared" si="0"/>
        <v>457.3</v>
      </c>
      <c r="I32" s="55">
        <f t="shared" si="2"/>
        <v>2.4112231477422252E-3</v>
      </c>
    </row>
    <row r="33" spans="3:9" x14ac:dyDescent="0.2">
      <c r="C33" s="33">
        <v>2018</v>
      </c>
      <c r="D33" s="33" t="s">
        <v>23</v>
      </c>
      <c r="E33" s="30">
        <v>43369</v>
      </c>
      <c r="F33" s="37">
        <v>116.4</v>
      </c>
      <c r="G33" s="54">
        <f t="shared" si="1"/>
        <v>4.8648648648648596E-2</v>
      </c>
      <c r="H33" s="37">
        <f t="shared" si="0"/>
        <v>462.70000000000005</v>
      </c>
      <c r="I33" s="55">
        <f t="shared" si="2"/>
        <v>1.7594018033868508E-2</v>
      </c>
    </row>
    <row r="34" spans="3:9" x14ac:dyDescent="0.2">
      <c r="C34" s="33">
        <v>2018</v>
      </c>
      <c r="D34" s="33" t="s">
        <v>24</v>
      </c>
      <c r="E34" s="30">
        <v>43459</v>
      </c>
      <c r="F34" s="37">
        <v>132.5</v>
      </c>
      <c r="G34" s="54">
        <f t="shared" si="1"/>
        <v>3.4348165495706517E-2</v>
      </c>
      <c r="H34" s="37">
        <f t="shared" si="0"/>
        <v>467.1</v>
      </c>
      <c r="I34" s="55">
        <f t="shared" si="2"/>
        <v>1.0164359861591699E-2</v>
      </c>
    </row>
    <row r="35" spans="3:9" x14ac:dyDescent="0.2">
      <c r="C35" s="33">
        <v>2019</v>
      </c>
      <c r="D35" s="33" t="s">
        <v>21</v>
      </c>
      <c r="E35" s="30">
        <v>43549</v>
      </c>
      <c r="F35" s="37">
        <v>83.1</v>
      </c>
      <c r="G35" s="54">
        <f t="shared" si="1"/>
        <v>-0.16900000000000004</v>
      </c>
      <c r="H35" s="37">
        <f t="shared" si="0"/>
        <v>450.20000000000005</v>
      </c>
      <c r="I35" s="55">
        <f t="shared" si="2"/>
        <v>-1.9951230325869762E-3</v>
      </c>
    </row>
    <row r="36" spans="3:9" x14ac:dyDescent="0.2">
      <c r="C36" s="33">
        <v>2019</v>
      </c>
      <c r="D36" s="33" t="s">
        <v>22</v>
      </c>
      <c r="E36" s="30">
        <v>43639</v>
      </c>
      <c r="F36" s="37">
        <v>118.5</v>
      </c>
      <c r="G36" s="54">
        <f t="shared" si="1"/>
        <v>2.5380710659899108E-3</v>
      </c>
      <c r="H36" s="37">
        <f t="shared" si="0"/>
        <v>450.5</v>
      </c>
      <c r="I36" s="55">
        <f t="shared" si="2"/>
        <v>-1.4869888475836479E-2</v>
      </c>
    </row>
    <row r="37" spans="3:9" x14ac:dyDescent="0.2">
      <c r="C37" s="33">
        <v>2019</v>
      </c>
      <c r="D37" s="33" t="s">
        <v>23</v>
      </c>
      <c r="E37" s="30">
        <v>43729</v>
      </c>
      <c r="F37" s="37">
        <v>115.7</v>
      </c>
      <c r="G37" s="54">
        <f t="shared" si="1"/>
        <v>-6.0137457044673326E-3</v>
      </c>
      <c r="H37" s="37">
        <f t="shared" si="0"/>
        <v>449.8</v>
      </c>
      <c r="I37" s="55">
        <f t="shared" si="2"/>
        <v>-2.7879835746704162E-2</v>
      </c>
    </row>
    <row r="38" spans="3:9" x14ac:dyDescent="0.2">
      <c r="C38" s="33">
        <v>2019</v>
      </c>
      <c r="D38" s="33" t="s">
        <v>24</v>
      </c>
      <c r="E38" s="30">
        <v>43819</v>
      </c>
      <c r="F38" s="37">
        <v>130.19999999999999</v>
      </c>
      <c r="G38" s="54">
        <f t="shared" si="1"/>
        <v>-1.7358490566037776E-2</v>
      </c>
      <c r="H38" s="37">
        <f t="shared" si="0"/>
        <v>447.5</v>
      </c>
      <c r="I38" s="55">
        <f t="shared" si="2"/>
        <v>-4.1961036180689359E-2</v>
      </c>
    </row>
    <row r="39" spans="3:9" x14ac:dyDescent="0.2">
      <c r="C39" s="33">
        <v>2020</v>
      </c>
      <c r="D39" s="33" t="s">
        <v>21</v>
      </c>
      <c r="E39" s="30">
        <v>43909</v>
      </c>
      <c r="F39" s="37">
        <v>108.2</v>
      </c>
      <c r="G39" s="54">
        <f t="shared" si="1"/>
        <v>0.30204572803850804</v>
      </c>
      <c r="H39" s="37">
        <f t="shared" si="0"/>
        <v>472.59999999999997</v>
      </c>
      <c r="I39" s="55">
        <f t="shared" si="2"/>
        <v>4.9755664149266909E-2</v>
      </c>
    </row>
    <row r="40" spans="3:9" x14ac:dyDescent="0.2">
      <c r="C40" s="33">
        <v>2020</v>
      </c>
      <c r="D40" s="33" t="s">
        <v>22</v>
      </c>
      <c r="E40" s="30">
        <v>43999</v>
      </c>
      <c r="F40" s="37">
        <v>102.3</v>
      </c>
      <c r="G40" s="54">
        <f t="shared" si="1"/>
        <v>-0.13670886075949373</v>
      </c>
      <c r="H40" s="37">
        <f t="shared" si="0"/>
        <v>456.4</v>
      </c>
      <c r="I40" s="55">
        <f t="shared" si="2"/>
        <v>1.3096559378468209E-2</v>
      </c>
    </row>
    <row r="41" spans="3:9" x14ac:dyDescent="0.2">
      <c r="C41" s="33">
        <v>2020</v>
      </c>
      <c r="D41" s="33" t="s">
        <v>23</v>
      </c>
      <c r="E41" s="30">
        <v>44089</v>
      </c>
      <c r="F41" s="37">
        <v>110.5</v>
      </c>
      <c r="G41" s="54">
        <f t="shared" si="1"/>
        <v>-4.49438202247191E-2</v>
      </c>
      <c r="H41" s="37">
        <f t="shared" si="0"/>
        <v>451.2</v>
      </c>
      <c r="I41" s="55">
        <f t="shared" si="2"/>
        <v>3.1124944419742562E-3</v>
      </c>
    </row>
    <row r="42" spans="3:9" x14ac:dyDescent="0.2">
      <c r="C42" s="33">
        <v>2020</v>
      </c>
      <c r="D42" s="33" t="s">
        <v>24</v>
      </c>
      <c r="E42" s="30">
        <v>44179</v>
      </c>
      <c r="F42" s="37">
        <v>135.4</v>
      </c>
      <c r="G42" s="54">
        <f t="shared" si="1"/>
        <v>3.9938556067588449E-2</v>
      </c>
      <c r="H42" s="37">
        <f t="shared" si="0"/>
        <v>456.4</v>
      </c>
      <c r="I42" s="55">
        <f t="shared" si="2"/>
        <v>1.9888268156424527E-2</v>
      </c>
    </row>
    <row r="43" spans="3:9" x14ac:dyDescent="0.2">
      <c r="C43" s="33">
        <v>2021</v>
      </c>
      <c r="D43" s="33" t="s">
        <v>21</v>
      </c>
      <c r="E43" s="30">
        <v>44269</v>
      </c>
      <c r="F43" s="37">
        <v>115.4</v>
      </c>
      <c r="G43" s="54">
        <f t="shared" si="1"/>
        <v>6.6543438077633965E-2</v>
      </c>
      <c r="H43" s="37">
        <f t="shared" si="0"/>
        <v>463.6</v>
      </c>
      <c r="I43" s="55">
        <f t="shared" si="2"/>
        <v>-1.9043588658484878E-2</v>
      </c>
    </row>
    <row r="44" spans="3:9" x14ac:dyDescent="0.2">
      <c r="C44" s="33">
        <v>2021</v>
      </c>
      <c r="D44" s="33" t="s">
        <v>22</v>
      </c>
      <c r="E44" s="30">
        <v>44359</v>
      </c>
      <c r="F44" s="37">
        <v>121.8</v>
      </c>
      <c r="G44" s="54">
        <f>+F44/F40-1</f>
        <v>0.19061583577712615</v>
      </c>
      <c r="H44" s="37">
        <f t="shared" si="0"/>
        <v>483.1</v>
      </c>
      <c r="I44" s="55">
        <f t="shared" si="2"/>
        <v>5.8501314636284052E-2</v>
      </c>
    </row>
    <row r="45" spans="3:9" x14ac:dyDescent="0.2">
      <c r="C45" s="33">
        <v>2021</v>
      </c>
      <c r="D45" s="33" t="s">
        <v>23</v>
      </c>
      <c r="E45" s="30">
        <v>44449</v>
      </c>
      <c r="F45" s="37">
        <v>126.3</v>
      </c>
      <c r="G45" s="54">
        <f>+F45/F41-1</f>
        <v>0.14298642533936645</v>
      </c>
      <c r="H45" s="37">
        <f t="shared" si="0"/>
        <v>498.90000000000003</v>
      </c>
      <c r="I45" s="55">
        <f t="shared" si="2"/>
        <v>0.10571808510638303</v>
      </c>
    </row>
    <row r="46" spans="3:9" x14ac:dyDescent="0.2">
      <c r="C46" s="33">
        <v>2021</v>
      </c>
      <c r="D46" s="33" t="s">
        <v>24</v>
      </c>
      <c r="E46" s="30">
        <v>44539</v>
      </c>
      <c r="F46" s="37">
        <v>120.3</v>
      </c>
      <c r="G46" s="54">
        <f t="shared" ref="G46:G49" si="3">+F46/F42-1</f>
        <v>-0.1115214180206795</v>
      </c>
      <c r="H46" s="37">
        <f t="shared" si="0"/>
        <v>483.8</v>
      </c>
      <c r="I46" s="55">
        <f t="shared" si="2"/>
        <v>6.0035056967572276E-2</v>
      </c>
    </row>
    <row r="47" spans="3:9" x14ac:dyDescent="0.2">
      <c r="C47" s="33">
        <v>2022</v>
      </c>
      <c r="D47" s="33" t="s">
        <v>21</v>
      </c>
      <c r="E47" s="30">
        <v>44629</v>
      </c>
      <c r="F47" s="37">
        <v>104.2</v>
      </c>
      <c r="G47" s="54">
        <f t="shared" si="3"/>
        <v>-9.705372616984409E-2</v>
      </c>
      <c r="H47" s="37">
        <f t="shared" si="0"/>
        <v>472.59999999999997</v>
      </c>
      <c r="I47" s="55">
        <f t="shared" si="2"/>
        <v>1.941328731665215E-2</v>
      </c>
    </row>
    <row r="48" spans="3:9" x14ac:dyDescent="0.2">
      <c r="C48" s="33">
        <v>2022</v>
      </c>
      <c r="D48" s="33" t="s">
        <v>22</v>
      </c>
      <c r="E48" s="30">
        <v>44719</v>
      </c>
      <c r="F48" s="37">
        <v>116.6</v>
      </c>
      <c r="G48" s="54">
        <f t="shared" si="3"/>
        <v>-4.2692939244663441E-2</v>
      </c>
      <c r="H48" s="37">
        <f t="shared" si="0"/>
        <v>467.4</v>
      </c>
      <c r="I48" s="55">
        <f t="shared" si="2"/>
        <v>-3.2498447526392193E-2</v>
      </c>
    </row>
    <row r="49" spans="2:16" x14ac:dyDescent="0.2">
      <c r="C49" s="33">
        <v>2022</v>
      </c>
      <c r="D49" s="33" t="s">
        <v>23</v>
      </c>
      <c r="E49" s="30">
        <v>44809</v>
      </c>
      <c r="F49" s="37">
        <v>141.5</v>
      </c>
      <c r="G49" s="54">
        <f t="shared" si="3"/>
        <v>0.12034837688044342</v>
      </c>
      <c r="H49" s="37">
        <f t="shared" si="0"/>
        <v>482.6</v>
      </c>
      <c r="I49" s="55">
        <f t="shared" si="2"/>
        <v>-3.2671878131890209E-2</v>
      </c>
    </row>
    <row r="50" spans="2:16" ht="14.25" x14ac:dyDescent="0.2">
      <c r="C50" s="33" t="s">
        <v>59</v>
      </c>
      <c r="D50" s="33" t="s">
        <v>24</v>
      </c>
      <c r="E50" s="30">
        <v>44899</v>
      </c>
      <c r="F50" s="57">
        <v>118.46827697753906</v>
      </c>
      <c r="G50" s="54">
        <f>+F50/F42-1</f>
        <v>-0.12504965304624038</v>
      </c>
      <c r="H50" s="37">
        <f t="shared" si="0"/>
        <v>480.76827697753907</v>
      </c>
      <c r="I50" s="56">
        <f t="shared" si="2"/>
        <v>-6.2664799968188412E-3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2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7" t="s">
        <v>42</v>
      </c>
      <c r="D58" s="41"/>
      <c r="E58" s="42"/>
      <c r="F58" s="48">
        <v>2013</v>
      </c>
      <c r="G58" s="48">
        <v>2014</v>
      </c>
      <c r="H58" s="48">
        <v>2015</v>
      </c>
      <c r="I58" s="48">
        <v>2016</v>
      </c>
      <c r="J58" s="48">
        <v>2017</v>
      </c>
      <c r="K58" s="48">
        <v>2018</v>
      </c>
      <c r="L58" s="48">
        <v>2019</v>
      </c>
      <c r="M58" s="48">
        <v>2020</v>
      </c>
      <c r="N58" s="48">
        <v>2021</v>
      </c>
    </row>
    <row r="59" spans="2:16" x14ac:dyDescent="0.2">
      <c r="C59" s="38" t="s">
        <v>43</v>
      </c>
      <c r="D59" s="39"/>
      <c r="E59" s="40"/>
      <c r="F59" s="43">
        <v>98186</v>
      </c>
      <c r="G59" s="43">
        <v>89224</v>
      </c>
      <c r="H59" s="43">
        <v>93000</v>
      </c>
      <c r="I59" s="43">
        <v>83000</v>
      </c>
      <c r="J59" s="43">
        <v>86000</v>
      </c>
      <c r="K59" s="43">
        <v>94000</v>
      </c>
      <c r="L59" s="43">
        <v>100000</v>
      </c>
      <c r="M59" s="43">
        <v>110000</v>
      </c>
      <c r="N59" s="43">
        <v>102000</v>
      </c>
    </row>
    <row r="60" spans="2:16" x14ac:dyDescent="0.2">
      <c r="C60" s="38" t="s">
        <v>44</v>
      </c>
      <c r="D60" s="39"/>
      <c r="E60" s="40"/>
      <c r="F60" s="43">
        <v>41896</v>
      </c>
      <c r="G60" s="43">
        <v>53097</v>
      </c>
      <c r="H60" s="43">
        <v>51755</v>
      </c>
      <c r="I60" s="43">
        <v>44176</v>
      </c>
      <c r="J60" s="43">
        <v>67051</v>
      </c>
      <c r="K60" s="43">
        <v>57671</v>
      </c>
      <c r="L60" s="43">
        <v>57113</v>
      </c>
      <c r="M60" s="43">
        <v>41153</v>
      </c>
      <c r="N60" s="43">
        <v>64984</v>
      </c>
    </row>
    <row r="61" spans="2:16" x14ac:dyDescent="0.2">
      <c r="C61" s="38" t="s">
        <v>45</v>
      </c>
      <c r="D61" s="39"/>
      <c r="E61" s="40"/>
      <c r="F61" s="43">
        <v>2667579</v>
      </c>
      <c r="G61" s="43">
        <v>2699788</v>
      </c>
      <c r="H61" s="43">
        <v>2766553</v>
      </c>
      <c r="I61" s="43">
        <v>2516210</v>
      </c>
      <c r="J61" s="43">
        <v>2366615</v>
      </c>
      <c r="K61" s="43">
        <v>2278502</v>
      </c>
      <c r="L61" s="43">
        <v>2237280</v>
      </c>
      <c r="M61" s="43">
        <v>2482269</v>
      </c>
      <c r="N61" s="43">
        <v>2499103</v>
      </c>
    </row>
    <row r="62" spans="2:16" x14ac:dyDescent="0.2">
      <c r="C62" s="38" t="s">
        <v>46</v>
      </c>
      <c r="D62" s="39"/>
      <c r="E62" s="40"/>
      <c r="F62" s="43">
        <v>3802821</v>
      </c>
      <c r="G62" s="43">
        <v>3675417</v>
      </c>
      <c r="H62" s="43">
        <v>3842471</v>
      </c>
      <c r="I62" s="43">
        <v>3734093</v>
      </c>
      <c r="J62" s="43">
        <v>3982715</v>
      </c>
      <c r="K62" s="43">
        <v>4065227</v>
      </c>
      <c r="L62" s="43">
        <v>3688321</v>
      </c>
      <c r="M62" s="43">
        <v>3868813</v>
      </c>
      <c r="N62" s="43">
        <v>3911193</v>
      </c>
    </row>
    <row r="63" spans="2:16" x14ac:dyDescent="0.2">
      <c r="C63" s="38" t="s">
        <v>47</v>
      </c>
      <c r="D63" s="39"/>
      <c r="E63" s="40"/>
      <c r="F63" s="43">
        <v>274347</v>
      </c>
      <c r="G63" s="43">
        <v>97468</v>
      </c>
      <c r="H63" s="43">
        <v>154934</v>
      </c>
      <c r="I63" s="43">
        <v>392139</v>
      </c>
      <c r="J63" s="43">
        <v>286066</v>
      </c>
      <c r="K63" s="43">
        <v>218787</v>
      </c>
      <c r="L63" s="43">
        <v>219894</v>
      </c>
      <c r="M63" s="43">
        <v>220513</v>
      </c>
      <c r="N63" s="43">
        <v>228771</v>
      </c>
    </row>
    <row r="64" spans="2:16" x14ac:dyDescent="0.2">
      <c r="C64" s="38" t="s">
        <v>48</v>
      </c>
      <c r="D64" s="39"/>
      <c r="E64" s="40"/>
      <c r="F64" s="43">
        <v>523840</v>
      </c>
      <c r="G64" s="43">
        <v>530410</v>
      </c>
      <c r="H64" s="43">
        <v>512956</v>
      </c>
      <c r="I64" s="43">
        <v>549255</v>
      </c>
      <c r="J64" s="43">
        <v>548929</v>
      </c>
      <c r="K64" s="43">
        <v>664504</v>
      </c>
      <c r="L64" s="43">
        <v>653999</v>
      </c>
      <c r="M64" s="43">
        <v>523997</v>
      </c>
      <c r="N64" s="43">
        <v>712299</v>
      </c>
    </row>
    <row r="65" spans="2:15" x14ac:dyDescent="0.2">
      <c r="C65" s="38" t="s">
        <v>49</v>
      </c>
      <c r="D65" s="39"/>
      <c r="E65" s="40"/>
      <c r="F65" s="43">
        <v>184488</v>
      </c>
      <c r="G65" s="43">
        <v>190172</v>
      </c>
      <c r="H65" s="43">
        <v>197561</v>
      </c>
      <c r="I65" s="43">
        <v>201931</v>
      </c>
      <c r="J65" s="43">
        <v>204927</v>
      </c>
      <c r="K65" s="43">
        <v>209465</v>
      </c>
      <c r="L65" s="43">
        <v>214599</v>
      </c>
      <c r="M65" s="43">
        <v>187577</v>
      </c>
      <c r="N65" s="43">
        <v>219170</v>
      </c>
    </row>
    <row r="66" spans="2:15" x14ac:dyDescent="0.2">
      <c r="C66" s="38" t="s">
        <v>50</v>
      </c>
      <c r="D66" s="39"/>
      <c r="E66" s="40"/>
      <c r="F66" s="43">
        <v>154662</v>
      </c>
      <c r="G66" s="43">
        <v>157853</v>
      </c>
      <c r="H66" s="43">
        <v>162695</v>
      </c>
      <c r="I66" s="43">
        <v>168873</v>
      </c>
      <c r="J66" s="43">
        <v>176799</v>
      </c>
      <c r="K66" s="43">
        <v>184485</v>
      </c>
      <c r="L66" s="43">
        <v>190248</v>
      </c>
      <c r="M66" s="43">
        <v>141615</v>
      </c>
      <c r="N66" s="43">
        <v>155580</v>
      </c>
    </row>
    <row r="67" spans="2:15" x14ac:dyDescent="0.2">
      <c r="C67" s="38" t="s">
        <v>51</v>
      </c>
      <c r="D67" s="39"/>
      <c r="E67" s="40"/>
      <c r="F67" s="43">
        <v>93104</v>
      </c>
      <c r="G67" s="43">
        <v>95326</v>
      </c>
      <c r="H67" s="43">
        <v>98049</v>
      </c>
      <c r="I67" s="43">
        <v>99600</v>
      </c>
      <c r="J67" s="43">
        <v>101836</v>
      </c>
      <c r="K67" s="43">
        <v>104872</v>
      </c>
      <c r="L67" s="43">
        <v>109992</v>
      </c>
      <c r="M67" s="43">
        <v>56963</v>
      </c>
      <c r="N67" s="43">
        <v>80243</v>
      </c>
    </row>
    <row r="68" spans="2:15" x14ac:dyDescent="0.2">
      <c r="C68" s="38" t="s">
        <v>52</v>
      </c>
      <c r="D68" s="39"/>
      <c r="E68" s="40"/>
      <c r="F68" s="43">
        <v>64057</v>
      </c>
      <c r="G68" s="43">
        <v>69195</v>
      </c>
      <c r="H68" s="43">
        <v>76358</v>
      </c>
      <c r="I68" s="43">
        <v>85131</v>
      </c>
      <c r="J68" s="43">
        <v>95419</v>
      </c>
      <c r="K68" s="43">
        <v>99421</v>
      </c>
      <c r="L68" s="43">
        <v>107543</v>
      </c>
      <c r="M68" s="43">
        <v>115259</v>
      </c>
      <c r="N68" s="43">
        <v>126026</v>
      </c>
    </row>
    <row r="69" spans="2:15" x14ac:dyDescent="0.2">
      <c r="C69" s="38" t="s">
        <v>53</v>
      </c>
      <c r="D69" s="39"/>
      <c r="E69" s="40"/>
      <c r="F69" s="43">
        <v>218645</v>
      </c>
      <c r="G69" s="43">
        <v>225045</v>
      </c>
      <c r="H69" s="43">
        <v>227811</v>
      </c>
      <c r="I69" s="43">
        <v>229623</v>
      </c>
      <c r="J69" s="43">
        <v>235937</v>
      </c>
      <c r="K69" s="43">
        <v>238765</v>
      </c>
      <c r="L69" s="43">
        <v>241222</v>
      </c>
      <c r="M69" s="43">
        <v>249861</v>
      </c>
      <c r="N69" s="43">
        <v>264698</v>
      </c>
    </row>
    <row r="70" spans="2:15" x14ac:dyDescent="0.2">
      <c r="C70" s="38" t="s">
        <v>54</v>
      </c>
      <c r="D70" s="39"/>
      <c r="E70" s="40"/>
      <c r="F70" s="43">
        <v>475044</v>
      </c>
      <c r="G70" s="43">
        <v>488353</v>
      </c>
      <c r="H70" s="43">
        <v>509604</v>
      </c>
      <c r="I70" s="43">
        <v>531483</v>
      </c>
      <c r="J70" s="43">
        <v>544410</v>
      </c>
      <c r="K70" s="43">
        <v>569758</v>
      </c>
      <c r="L70" s="43">
        <v>596635</v>
      </c>
      <c r="M70" s="43">
        <v>583137</v>
      </c>
      <c r="N70" s="43">
        <v>646447</v>
      </c>
    </row>
    <row r="71" spans="2:15" x14ac:dyDescent="0.2">
      <c r="C71" s="46" t="s">
        <v>55</v>
      </c>
      <c r="D71" s="44"/>
      <c r="E71" s="45"/>
      <c r="F71" s="50">
        <v>8598669</v>
      </c>
      <c r="G71" s="50">
        <v>8371348</v>
      </c>
      <c r="H71" s="50">
        <v>8693747</v>
      </c>
      <c r="I71" s="50">
        <v>8635514</v>
      </c>
      <c r="J71" s="50">
        <v>8696704</v>
      </c>
      <c r="K71" s="50">
        <v>8785457</v>
      </c>
      <c r="L71" s="50">
        <v>8416846</v>
      </c>
      <c r="M71" s="50">
        <v>8581157</v>
      </c>
      <c r="N71" s="50">
        <v>9010514</v>
      </c>
    </row>
    <row r="72" spans="2:15" x14ac:dyDescent="0.2">
      <c r="G72" s="58">
        <f t="shared" ref="G72:L72" si="4">+G71/F71-1</f>
        <v>-2.6436765969244824E-2</v>
      </c>
      <c r="H72" s="58">
        <f t="shared" si="4"/>
        <v>3.8512196602028759E-2</v>
      </c>
      <c r="I72" s="58">
        <f t="shared" si="4"/>
        <v>-6.698262555834722E-3</v>
      </c>
      <c r="J72" s="58">
        <f t="shared" si="4"/>
        <v>7.0858549936922977E-3</v>
      </c>
      <c r="K72" s="58">
        <f t="shared" si="4"/>
        <v>1.0205360559586651E-2</v>
      </c>
      <c r="L72" s="58">
        <f t="shared" si="4"/>
        <v>-4.1956952267821701E-2</v>
      </c>
      <c r="M72" s="58">
        <f>+M71/L71-1</f>
        <v>1.9521683062752926E-2</v>
      </c>
      <c r="N72" s="58">
        <f>+N71/M71-1</f>
        <v>5.0034861266377018E-2</v>
      </c>
    </row>
    <row r="74" spans="2:15" x14ac:dyDescent="0.2">
      <c r="C74" s="26"/>
      <c r="D74" s="26"/>
      <c r="E74" s="26"/>
    </row>
    <row r="75" spans="2:15" ht="15" x14ac:dyDescent="0.25">
      <c r="B75" s="52" t="s">
        <v>56</v>
      </c>
      <c r="C75" s="36"/>
      <c r="D75" s="36"/>
      <c r="E75" s="36"/>
      <c r="F75" s="27"/>
      <c r="G75" s="31"/>
      <c r="H75" s="27"/>
      <c r="I75" s="27"/>
      <c r="J75" s="27"/>
      <c r="K75" s="27"/>
      <c r="L75" s="27"/>
      <c r="M75" s="27"/>
    </row>
    <row r="77" spans="2:15" x14ac:dyDescent="0.2">
      <c r="C77" s="47" t="s">
        <v>42</v>
      </c>
      <c r="D77" s="41"/>
      <c r="E77" s="42"/>
      <c r="F77" s="48">
        <v>2013</v>
      </c>
      <c r="G77" s="48">
        <v>2014</v>
      </c>
      <c r="H77" s="48">
        <v>2015</v>
      </c>
      <c r="I77" s="48">
        <v>2016</v>
      </c>
      <c r="J77" s="48">
        <v>2017</v>
      </c>
      <c r="K77" s="48">
        <v>2018</v>
      </c>
      <c r="L77" s="48">
        <v>2019</v>
      </c>
      <c r="M77" s="48">
        <v>2020</v>
      </c>
      <c r="N77" s="48">
        <v>2021</v>
      </c>
    </row>
    <row r="78" spans="2:15" x14ac:dyDescent="0.2">
      <c r="C78" s="38" t="s">
        <v>43</v>
      </c>
      <c r="D78" s="39"/>
      <c r="E78" s="40"/>
      <c r="F78" s="49">
        <v>1.1418743993983256</v>
      </c>
      <c r="G78" s="49">
        <v>1.0658259577788427</v>
      </c>
      <c r="H78" s="49">
        <v>1.0697343734525517</v>
      </c>
      <c r="I78" s="49">
        <v>0.96114718822759138</v>
      </c>
      <c r="J78" s="49">
        <v>0.98888038502862696</v>
      </c>
      <c r="K78" s="49">
        <v>1.0699500321952518</v>
      </c>
      <c r="L78" s="49">
        <v>1.1880934972553852</v>
      </c>
      <c r="M78" s="49">
        <v>1.2818784226882227</v>
      </c>
      <c r="N78" s="37">
        <v>1.1320108930522721</v>
      </c>
      <c r="O78" s="26" t="s">
        <v>43</v>
      </c>
    </row>
    <row r="79" spans="2:15" x14ac:dyDescent="0.2">
      <c r="C79" s="38" t="s">
        <v>44</v>
      </c>
      <c r="D79" s="39"/>
      <c r="E79" s="40"/>
      <c r="F79" s="49">
        <v>0.48723819930735796</v>
      </c>
      <c r="G79" s="49">
        <v>0.63427060970347904</v>
      </c>
      <c r="H79" s="49">
        <v>0.59531293008641728</v>
      </c>
      <c r="I79" s="49">
        <v>0.5115619058691816</v>
      </c>
      <c r="J79" s="49">
        <v>0.7709932406576101</v>
      </c>
      <c r="K79" s="49">
        <v>0.65643710964608903</v>
      </c>
      <c r="L79" s="49">
        <v>0.67855583908746808</v>
      </c>
      <c r="M79" s="49">
        <v>0.47957402480807659</v>
      </c>
      <c r="N79" s="37">
        <v>0.72120192033440045</v>
      </c>
      <c r="O79" s="26" t="s">
        <v>44</v>
      </c>
    </row>
    <row r="80" spans="2:15" x14ac:dyDescent="0.2">
      <c r="C80" s="38" t="s">
        <v>45</v>
      </c>
      <c r="D80" s="39"/>
      <c r="E80" s="40"/>
      <c r="F80" s="49">
        <v>31.02316184051276</v>
      </c>
      <c r="G80" s="49">
        <v>32.250337699495944</v>
      </c>
      <c r="H80" s="49">
        <v>31.822331613744915</v>
      </c>
      <c r="I80" s="49">
        <v>29.137929716748769</v>
      </c>
      <c r="J80" s="49">
        <v>27.21278084202935</v>
      </c>
      <c r="K80" s="49">
        <v>25.934928598478145</v>
      </c>
      <c r="L80" s="49">
        <v>26.580978195395282</v>
      </c>
      <c r="M80" s="49">
        <v>28.926973367344289</v>
      </c>
      <c r="N80" s="37">
        <v>27.735409988819725</v>
      </c>
      <c r="O80" s="26" t="s">
        <v>45</v>
      </c>
    </row>
    <row r="81" spans="3:15" x14ac:dyDescent="0.2">
      <c r="C81" s="38" t="s">
        <v>46</v>
      </c>
      <c r="D81" s="39"/>
      <c r="E81" s="40"/>
      <c r="F81" s="49">
        <v>44.22569353466217</v>
      </c>
      <c r="G81" s="49">
        <v>43.904721199023143</v>
      </c>
      <c r="H81" s="49">
        <v>44.198100082737632</v>
      </c>
      <c r="I81" s="49">
        <v>43.241120331690738</v>
      </c>
      <c r="J81" s="49">
        <v>45.795683054177765</v>
      </c>
      <c r="K81" s="49">
        <v>46.272231484372412</v>
      </c>
      <c r="L81" s="49">
        <v>43.820701958904792</v>
      </c>
      <c r="M81" s="49">
        <v>45.084980964688093</v>
      </c>
      <c r="N81" s="37">
        <v>43.406990988527404</v>
      </c>
      <c r="O81" s="26" t="s">
        <v>46</v>
      </c>
    </row>
    <row r="82" spans="3:15" x14ac:dyDescent="0.2">
      <c r="C82" s="38" t="s">
        <v>47</v>
      </c>
      <c r="D82" s="39"/>
      <c r="E82" s="40"/>
      <c r="F82" s="49">
        <v>3.1905751925094457</v>
      </c>
      <c r="G82" s="49">
        <v>1.1643047212945872</v>
      </c>
      <c r="H82" s="49">
        <v>1.7821314560913724</v>
      </c>
      <c r="I82" s="49">
        <v>4.5410035812575833</v>
      </c>
      <c r="J82" s="49">
        <v>3.2893611188790604</v>
      </c>
      <c r="K82" s="49">
        <v>2.4903314648287505</v>
      </c>
      <c r="L82" s="49">
        <v>2.612546314854757</v>
      </c>
      <c r="M82" s="49">
        <v>2.5697350602022548</v>
      </c>
      <c r="N82" s="37">
        <v>2.5389339609260912</v>
      </c>
      <c r="O82" s="26" t="s">
        <v>47</v>
      </c>
    </row>
    <row r="83" spans="3:15" x14ac:dyDescent="0.2">
      <c r="C83" s="38" t="s">
        <v>48</v>
      </c>
      <c r="D83" s="39"/>
      <c r="E83" s="40"/>
      <c r="F83" s="49">
        <v>6.092105650304716</v>
      </c>
      <c r="G83" s="49">
        <v>6.3360166128561382</v>
      </c>
      <c r="H83" s="49">
        <v>5.9002867233196454</v>
      </c>
      <c r="I83" s="49">
        <v>6.360420468312598</v>
      </c>
      <c r="J83" s="49">
        <v>6.3119200101555721</v>
      </c>
      <c r="K83" s="49">
        <v>7.5636816616369531</v>
      </c>
      <c r="L83" s="49">
        <v>7.7701195911152476</v>
      </c>
      <c r="M83" s="49">
        <v>6.1063677077578236</v>
      </c>
      <c r="N83" s="37">
        <v>7.9051983050023562</v>
      </c>
      <c r="O83" s="26" t="s">
        <v>48</v>
      </c>
    </row>
    <row r="84" spans="3:15" x14ac:dyDescent="0.2">
      <c r="C84" s="38" t="s">
        <v>49</v>
      </c>
      <c r="D84" s="39"/>
      <c r="E84" s="40"/>
      <c r="F84" s="49">
        <v>2.1455413622736264</v>
      </c>
      <c r="G84" s="49">
        <v>2.2717010450407749</v>
      </c>
      <c r="H84" s="49">
        <v>2.2724493822974146</v>
      </c>
      <c r="I84" s="49">
        <v>2.3383784682648883</v>
      </c>
      <c r="J84" s="49">
        <v>2.3563754728228075</v>
      </c>
      <c r="K84" s="49">
        <v>2.3842242924870045</v>
      </c>
      <c r="L84" s="49">
        <v>2.5496367641750841</v>
      </c>
      <c r="M84" s="49">
        <v>2.1859173535689882</v>
      </c>
      <c r="N84" s="37">
        <v>2.4323806610810439</v>
      </c>
      <c r="O84" s="26" t="s">
        <v>49</v>
      </c>
    </row>
    <row r="85" spans="3:15" x14ac:dyDescent="0.2">
      <c r="C85" s="38" t="s">
        <v>50</v>
      </c>
      <c r="D85" s="39"/>
      <c r="E85" s="40"/>
      <c r="F85" s="49">
        <v>1.7986737249683644</v>
      </c>
      <c r="G85" s="49">
        <v>1.8856341893802526</v>
      </c>
      <c r="H85" s="49">
        <v>1.8714025149340094</v>
      </c>
      <c r="I85" s="49">
        <v>1.9555639652717833</v>
      </c>
      <c r="J85" s="49">
        <v>2.0329425952636768</v>
      </c>
      <c r="K85" s="49">
        <v>2.0998907626546917</v>
      </c>
      <c r="L85" s="49">
        <v>2.2603241166584254</v>
      </c>
      <c r="M85" s="49">
        <v>1.6503019348090242</v>
      </c>
      <c r="N85" s="37">
        <v>1.7266495562850246</v>
      </c>
      <c r="O85" s="26" t="s">
        <v>50</v>
      </c>
    </row>
    <row r="86" spans="3:15" x14ac:dyDescent="0.2">
      <c r="C86" s="38" t="s">
        <v>51</v>
      </c>
      <c r="D86" s="39"/>
      <c r="E86" s="40"/>
      <c r="F86" s="49">
        <v>1.0827722290507984</v>
      </c>
      <c r="G86" s="49">
        <v>1.1387174443112387</v>
      </c>
      <c r="H86" s="49">
        <v>1.1278105976628949</v>
      </c>
      <c r="I86" s="49">
        <v>1.1533766258731097</v>
      </c>
      <c r="J86" s="49">
        <v>1.1709723591834331</v>
      </c>
      <c r="K86" s="49">
        <v>1.1936999976210685</v>
      </c>
      <c r="L86" s="49">
        <v>1.3068077995011433</v>
      </c>
      <c r="M86" s="49">
        <v>0.66381491446899299</v>
      </c>
      <c r="N86" s="37">
        <v>0.89054853030581826</v>
      </c>
      <c r="O86" s="26" t="s">
        <v>51</v>
      </c>
    </row>
    <row r="87" spans="3:15" x14ac:dyDescent="0.2">
      <c r="C87" s="38" t="s">
        <v>52</v>
      </c>
      <c r="D87" s="39"/>
      <c r="E87" s="40"/>
      <c r="F87" s="49">
        <v>0.74496413340250678</v>
      </c>
      <c r="G87" s="49">
        <v>0.82656938882483444</v>
      </c>
      <c r="H87" s="49">
        <v>0.878309433205268</v>
      </c>
      <c r="I87" s="49">
        <v>0.9858243527831696</v>
      </c>
      <c r="J87" s="49">
        <v>1.0971857844075181</v>
      </c>
      <c r="K87" s="49">
        <v>1.1316542782008949</v>
      </c>
      <c r="L87" s="49">
        <v>1.277711389753359</v>
      </c>
      <c r="M87" s="49">
        <v>1.3431638647329258</v>
      </c>
      <c r="N87" s="37">
        <v>1.3986549490961337</v>
      </c>
      <c r="O87" s="26" t="s">
        <v>52</v>
      </c>
    </row>
    <row r="88" spans="3:15" x14ac:dyDescent="0.2">
      <c r="C88" s="38" t="s">
        <v>53</v>
      </c>
      <c r="D88" s="39"/>
      <c r="E88" s="40"/>
      <c r="F88" s="49">
        <v>2.5427772600619933</v>
      </c>
      <c r="G88" s="49">
        <v>2.6882767267589402</v>
      </c>
      <c r="H88" s="49">
        <v>2.62040061667311</v>
      </c>
      <c r="I88" s="49">
        <v>2.6590542265347494</v>
      </c>
      <c r="J88" s="49">
        <v>2.7129473418895249</v>
      </c>
      <c r="K88" s="49">
        <v>2.7177299940116946</v>
      </c>
      <c r="L88" s="49">
        <v>2.8659428959493853</v>
      </c>
      <c r="M88" s="49">
        <v>2.9117402233754723</v>
      </c>
      <c r="N88" s="37">
        <v>2.9376570526387287</v>
      </c>
      <c r="O88" s="26" t="s">
        <v>53</v>
      </c>
    </row>
    <row r="89" spans="3:15" x14ac:dyDescent="0.2">
      <c r="C89" s="38" t="s">
        <v>54</v>
      </c>
      <c r="D89" s="39"/>
      <c r="E89" s="40"/>
      <c r="F89" s="49">
        <v>5.5246224735479412</v>
      </c>
      <c r="G89" s="49">
        <v>5.8336244055318209</v>
      </c>
      <c r="H89" s="49">
        <v>5.8617302757947751</v>
      </c>
      <c r="I89" s="49">
        <v>6.1546191691658425</v>
      </c>
      <c r="J89" s="49">
        <v>6.2599577955050556</v>
      </c>
      <c r="K89" s="49">
        <v>6.4852403238670444</v>
      </c>
      <c r="L89" s="49">
        <v>7.0885816373496686</v>
      </c>
      <c r="M89" s="49">
        <v>6.795552161555837</v>
      </c>
      <c r="N89" s="37">
        <v>7.1743631939310006</v>
      </c>
    </row>
    <row r="90" spans="3:15" x14ac:dyDescent="0.2">
      <c r="C90" s="46" t="s">
        <v>55</v>
      </c>
      <c r="D90" s="44"/>
      <c r="E90" s="45"/>
      <c r="F90" s="51">
        <f>SUM(F78:F89)</f>
        <v>100.00000000000001</v>
      </c>
      <c r="G90" s="51">
        <f t="shared" ref="G90:N90" si="5">SUM(G78:G89)</f>
        <v>100</v>
      </c>
      <c r="H90" s="51">
        <f t="shared" si="5"/>
        <v>100</v>
      </c>
      <c r="I90" s="51">
        <f t="shared" si="5"/>
        <v>100</v>
      </c>
      <c r="J90" s="51">
        <f t="shared" si="5"/>
        <v>100.00000000000001</v>
      </c>
      <c r="K90" s="51">
        <f t="shared" si="5"/>
        <v>100</v>
      </c>
      <c r="L90" s="51">
        <f t="shared" si="5"/>
        <v>100</v>
      </c>
      <c r="M90" s="51">
        <f t="shared" si="5"/>
        <v>99.999999999999986</v>
      </c>
      <c r="N90" s="51">
        <f t="shared" si="5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{6B81A044-84F7-4775-A820-4757D8CF7021}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81A044-84F7-4775-A820-4757D8CF70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38" zoomScale="130" zoomScaleNormal="130" workbookViewId="0">
      <selection activeCell="N71" sqref="I71:N71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" style="23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6" t="s">
        <v>64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6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12</v>
      </c>
      <c r="J8" s="26"/>
    </row>
    <row r="9" spans="2:16" x14ac:dyDescent="0.2">
      <c r="G9" s="26"/>
    </row>
    <row r="10" spans="2:16" x14ac:dyDescent="0.2">
      <c r="C10" s="35" t="s">
        <v>14</v>
      </c>
      <c r="D10" s="35" t="s">
        <v>15</v>
      </c>
      <c r="E10" s="35" t="s">
        <v>16</v>
      </c>
      <c r="F10" s="35" t="s">
        <v>17</v>
      </c>
      <c r="G10" s="35" t="s">
        <v>18</v>
      </c>
      <c r="H10" s="35" t="s">
        <v>19</v>
      </c>
      <c r="I10" s="35" t="s">
        <v>20</v>
      </c>
    </row>
    <row r="11" spans="2:16" x14ac:dyDescent="0.2">
      <c r="C11" s="33">
        <v>2013</v>
      </c>
      <c r="D11" s="33" t="s">
        <v>21</v>
      </c>
      <c r="E11" s="30">
        <v>41363</v>
      </c>
      <c r="F11" s="37">
        <v>122.5</v>
      </c>
      <c r="G11" s="34"/>
      <c r="H11" s="34"/>
      <c r="I11" s="34"/>
    </row>
    <row r="12" spans="2:16" x14ac:dyDescent="0.2">
      <c r="C12" s="33">
        <v>2013</v>
      </c>
      <c r="D12" s="33" t="s">
        <v>22</v>
      </c>
      <c r="E12" s="30">
        <v>41453</v>
      </c>
      <c r="F12" s="37">
        <v>168.1</v>
      </c>
      <c r="G12" s="33"/>
      <c r="H12" s="33"/>
      <c r="I12" s="33"/>
    </row>
    <row r="13" spans="2:16" x14ac:dyDescent="0.2">
      <c r="C13" s="33">
        <v>2013</v>
      </c>
      <c r="D13" s="33" t="s">
        <v>23</v>
      </c>
      <c r="E13" s="30">
        <v>41543</v>
      </c>
      <c r="F13" s="37">
        <v>133</v>
      </c>
      <c r="G13" s="33"/>
      <c r="H13" s="33"/>
      <c r="I13" s="33"/>
    </row>
    <row r="14" spans="2:16" x14ac:dyDescent="0.2">
      <c r="C14" s="33">
        <v>2013</v>
      </c>
      <c r="D14" s="33" t="s">
        <v>24</v>
      </c>
      <c r="E14" s="30">
        <v>41633</v>
      </c>
      <c r="F14" s="37">
        <v>139.9</v>
      </c>
      <c r="G14" s="33"/>
      <c r="H14" s="37">
        <f>+SUM(F11:F14)</f>
        <v>563.5</v>
      </c>
      <c r="I14" s="33"/>
    </row>
    <row r="15" spans="2:16" x14ac:dyDescent="0.2">
      <c r="C15" s="33">
        <v>2014</v>
      </c>
      <c r="D15" s="33" t="s">
        <v>21</v>
      </c>
      <c r="E15" s="30">
        <v>41723</v>
      </c>
      <c r="F15" s="37">
        <v>127</v>
      </c>
      <c r="G15" s="54">
        <f>+F15/F11-1</f>
        <v>3.6734693877551017E-2</v>
      </c>
      <c r="H15" s="37">
        <f t="shared" ref="H15:H50" si="0">+SUM(F12:F15)</f>
        <v>568</v>
      </c>
      <c r="I15" s="33"/>
    </row>
    <row r="16" spans="2:16" x14ac:dyDescent="0.2">
      <c r="C16" s="33">
        <v>2014</v>
      </c>
      <c r="D16" s="33" t="s">
        <v>22</v>
      </c>
      <c r="E16" s="30">
        <v>41813</v>
      </c>
      <c r="F16" s="37">
        <v>174.9</v>
      </c>
      <c r="G16" s="54">
        <f t="shared" ref="G16:G43" si="1">+F16/F12-1</f>
        <v>4.0452111838191529E-2</v>
      </c>
      <c r="H16" s="37">
        <f t="shared" si="0"/>
        <v>574.79999999999995</v>
      </c>
      <c r="I16" s="33"/>
    </row>
    <row r="17" spans="3:9" x14ac:dyDescent="0.2">
      <c r="C17" s="33">
        <v>2014</v>
      </c>
      <c r="D17" s="33" t="s">
        <v>23</v>
      </c>
      <c r="E17" s="30">
        <v>41903</v>
      </c>
      <c r="F17" s="37">
        <v>133.69999999999999</v>
      </c>
      <c r="G17" s="54">
        <f t="shared" si="1"/>
        <v>5.2631578947368585E-3</v>
      </c>
      <c r="H17" s="37">
        <f t="shared" si="0"/>
        <v>575.5</v>
      </c>
      <c r="I17" s="33"/>
    </row>
    <row r="18" spans="3:9" x14ac:dyDescent="0.2">
      <c r="C18" s="33">
        <v>2014</v>
      </c>
      <c r="D18" s="33" t="s">
        <v>24</v>
      </c>
      <c r="E18" s="30">
        <v>41993</v>
      </c>
      <c r="F18" s="37">
        <v>141</v>
      </c>
      <c r="G18" s="54">
        <f t="shared" si="1"/>
        <v>7.8627591136526398E-3</v>
      </c>
      <c r="H18" s="37">
        <f t="shared" si="0"/>
        <v>576.59999999999991</v>
      </c>
      <c r="I18" s="55">
        <f>+H18/H14-1</f>
        <v>2.3247559893522451E-2</v>
      </c>
    </row>
    <row r="19" spans="3:9" x14ac:dyDescent="0.2">
      <c r="C19" s="33">
        <v>2015</v>
      </c>
      <c r="D19" s="33" t="s">
        <v>21</v>
      </c>
      <c r="E19" s="30">
        <v>42083</v>
      </c>
      <c r="F19" s="37">
        <v>128.1</v>
      </c>
      <c r="G19" s="54">
        <f t="shared" si="1"/>
        <v>8.6614173228345415E-3</v>
      </c>
      <c r="H19" s="37">
        <f t="shared" si="0"/>
        <v>577.70000000000005</v>
      </c>
      <c r="I19" s="55">
        <f t="shared" ref="I19:I50" si="2">+H19/H15-1</f>
        <v>1.7077464788732399E-2</v>
      </c>
    </row>
    <row r="20" spans="3:9" x14ac:dyDescent="0.2">
      <c r="C20" s="33">
        <v>2015</v>
      </c>
      <c r="D20" s="33" t="s">
        <v>22</v>
      </c>
      <c r="E20" s="30">
        <v>42173</v>
      </c>
      <c r="F20" s="37">
        <v>177.4</v>
      </c>
      <c r="G20" s="54">
        <f t="shared" si="1"/>
        <v>1.4293882218410436E-2</v>
      </c>
      <c r="H20" s="37">
        <f t="shared" si="0"/>
        <v>580.19999999999993</v>
      </c>
      <c r="I20" s="55">
        <f t="shared" si="2"/>
        <v>9.394572025052117E-3</v>
      </c>
    </row>
    <row r="21" spans="3:9" x14ac:dyDescent="0.2">
      <c r="C21" s="33">
        <v>2015</v>
      </c>
      <c r="D21" s="33" t="s">
        <v>23</v>
      </c>
      <c r="E21" s="30">
        <v>42263</v>
      </c>
      <c r="F21" s="37">
        <v>131.19999999999999</v>
      </c>
      <c r="G21" s="54">
        <f t="shared" si="1"/>
        <v>-1.8698578908002972E-2</v>
      </c>
      <c r="H21" s="37">
        <f t="shared" si="0"/>
        <v>577.70000000000005</v>
      </c>
      <c r="I21" s="55">
        <f t="shared" si="2"/>
        <v>3.8227628149436477E-3</v>
      </c>
    </row>
    <row r="22" spans="3:9" x14ac:dyDescent="0.2">
      <c r="C22" s="33">
        <v>2015</v>
      </c>
      <c r="D22" s="33" t="s">
        <v>24</v>
      </c>
      <c r="E22" s="30">
        <v>42353</v>
      </c>
      <c r="F22" s="37">
        <v>142.1</v>
      </c>
      <c r="G22" s="54">
        <f t="shared" si="1"/>
        <v>7.8014184397163788E-3</v>
      </c>
      <c r="H22" s="37">
        <f t="shared" si="0"/>
        <v>578.79999999999995</v>
      </c>
      <c r="I22" s="55">
        <f t="shared" si="2"/>
        <v>3.8154699965313732E-3</v>
      </c>
    </row>
    <row r="23" spans="3:9" x14ac:dyDescent="0.2">
      <c r="C23" s="33">
        <v>2016</v>
      </c>
      <c r="D23" s="33" t="s">
        <v>21</v>
      </c>
      <c r="E23" s="30">
        <v>42443</v>
      </c>
      <c r="F23" s="37">
        <v>138.80000000000001</v>
      </c>
      <c r="G23" s="54">
        <f t="shared" si="1"/>
        <v>8.3528493364559031E-2</v>
      </c>
      <c r="H23" s="37">
        <f t="shared" si="0"/>
        <v>589.5</v>
      </c>
      <c r="I23" s="55">
        <f t="shared" si="2"/>
        <v>2.0425826553574389E-2</v>
      </c>
    </row>
    <row r="24" spans="3:9" x14ac:dyDescent="0.2">
      <c r="C24" s="33">
        <v>2016</v>
      </c>
      <c r="D24" s="33" t="s">
        <v>22</v>
      </c>
      <c r="E24" s="30">
        <v>42533</v>
      </c>
      <c r="F24" s="37">
        <v>183.6</v>
      </c>
      <c r="G24" s="54">
        <f t="shared" si="1"/>
        <v>3.4949267192784683E-2</v>
      </c>
      <c r="H24" s="37">
        <f t="shared" si="0"/>
        <v>595.69999999999993</v>
      </c>
      <c r="I24" s="55">
        <f t="shared" si="2"/>
        <v>2.6714925887624918E-2</v>
      </c>
    </row>
    <row r="25" spans="3:9" x14ac:dyDescent="0.2">
      <c r="C25" s="33">
        <v>2016</v>
      </c>
      <c r="D25" s="33" t="s">
        <v>23</v>
      </c>
      <c r="E25" s="30">
        <v>42623</v>
      </c>
      <c r="F25" s="37">
        <v>141</v>
      </c>
      <c r="G25" s="54">
        <f t="shared" si="1"/>
        <v>7.4695121951219523E-2</v>
      </c>
      <c r="H25" s="37">
        <f t="shared" si="0"/>
        <v>605.5</v>
      </c>
      <c r="I25" s="55">
        <f t="shared" si="2"/>
        <v>4.8121862558421213E-2</v>
      </c>
    </row>
    <row r="26" spans="3:9" x14ac:dyDescent="0.2">
      <c r="C26" s="33">
        <v>2016</v>
      </c>
      <c r="D26" s="33" t="s">
        <v>24</v>
      </c>
      <c r="E26" s="30">
        <v>42713</v>
      </c>
      <c r="F26" s="37">
        <v>153.19999999999999</v>
      </c>
      <c r="G26" s="54">
        <f t="shared" si="1"/>
        <v>7.8114004222378464E-2</v>
      </c>
      <c r="H26" s="37">
        <f t="shared" si="0"/>
        <v>616.59999999999991</v>
      </c>
      <c r="I26" s="55">
        <f t="shared" si="2"/>
        <v>6.5307532826537562E-2</v>
      </c>
    </row>
    <row r="27" spans="3:9" x14ac:dyDescent="0.2">
      <c r="C27" s="33">
        <v>2017</v>
      </c>
      <c r="D27" s="33" t="s">
        <v>21</v>
      </c>
      <c r="E27" s="30">
        <v>42803</v>
      </c>
      <c r="F27" s="37">
        <v>143.80000000000001</v>
      </c>
      <c r="G27" s="54">
        <f t="shared" si="1"/>
        <v>3.6023054755043304E-2</v>
      </c>
      <c r="H27" s="37">
        <f t="shared" si="0"/>
        <v>621.6</v>
      </c>
      <c r="I27" s="55">
        <f t="shared" si="2"/>
        <v>5.4452926208651498E-2</v>
      </c>
    </row>
    <row r="28" spans="3:9" x14ac:dyDescent="0.2">
      <c r="C28" s="33">
        <v>2017</v>
      </c>
      <c r="D28" s="33" t="s">
        <v>22</v>
      </c>
      <c r="E28" s="30">
        <v>42893</v>
      </c>
      <c r="F28" s="37">
        <v>193.5</v>
      </c>
      <c r="G28" s="54">
        <f t="shared" si="1"/>
        <v>5.3921568627451011E-2</v>
      </c>
      <c r="H28" s="37">
        <f t="shared" si="0"/>
        <v>631.5</v>
      </c>
      <c r="I28" s="55">
        <f t="shared" si="2"/>
        <v>6.009736444519076E-2</v>
      </c>
    </row>
    <row r="29" spans="3:9" x14ac:dyDescent="0.2">
      <c r="C29" s="33">
        <v>2017</v>
      </c>
      <c r="D29" s="33" t="s">
        <v>23</v>
      </c>
      <c r="E29" s="30">
        <v>42983</v>
      </c>
      <c r="F29" s="37">
        <v>147.69999999999999</v>
      </c>
      <c r="G29" s="54">
        <f t="shared" si="1"/>
        <v>4.7517730496453803E-2</v>
      </c>
      <c r="H29" s="37">
        <f t="shared" si="0"/>
        <v>638.20000000000005</v>
      </c>
      <c r="I29" s="55">
        <f t="shared" si="2"/>
        <v>5.4004954582989262E-2</v>
      </c>
    </row>
    <row r="30" spans="3:9" x14ac:dyDescent="0.2">
      <c r="C30" s="33">
        <v>2017</v>
      </c>
      <c r="D30" s="33" t="s">
        <v>24</v>
      </c>
      <c r="E30" s="30">
        <v>43073</v>
      </c>
      <c r="F30" s="37">
        <v>156</v>
      </c>
      <c r="G30" s="54">
        <f t="shared" si="1"/>
        <v>1.8276762402088753E-2</v>
      </c>
      <c r="H30" s="37">
        <f t="shared" si="0"/>
        <v>641</v>
      </c>
      <c r="I30" s="55">
        <f t="shared" si="2"/>
        <v>3.9571845604930322E-2</v>
      </c>
    </row>
    <row r="31" spans="3:9" x14ac:dyDescent="0.2">
      <c r="C31" s="33">
        <v>2018</v>
      </c>
      <c r="D31" s="33" t="s">
        <v>21</v>
      </c>
      <c r="E31" s="30">
        <v>43189</v>
      </c>
      <c r="F31" s="37">
        <v>146.19999999999999</v>
      </c>
      <c r="G31" s="54">
        <f t="shared" si="1"/>
        <v>1.6689847009735637E-2</v>
      </c>
      <c r="H31" s="37">
        <f t="shared" si="0"/>
        <v>643.4</v>
      </c>
      <c r="I31" s="55">
        <f t="shared" si="2"/>
        <v>3.5070785070784982E-2</v>
      </c>
    </row>
    <row r="32" spans="3:9" x14ac:dyDescent="0.2">
      <c r="C32" s="33">
        <v>2018</v>
      </c>
      <c r="D32" s="33" t="s">
        <v>22</v>
      </c>
      <c r="E32" s="30">
        <v>43279</v>
      </c>
      <c r="F32" s="37">
        <v>200.9</v>
      </c>
      <c r="G32" s="54">
        <f t="shared" si="1"/>
        <v>3.8242894056847554E-2</v>
      </c>
      <c r="H32" s="37">
        <f t="shared" si="0"/>
        <v>650.79999999999995</v>
      </c>
      <c r="I32" s="55">
        <f t="shared" si="2"/>
        <v>3.0562153602533559E-2</v>
      </c>
    </row>
    <row r="33" spans="3:9" x14ac:dyDescent="0.2">
      <c r="C33" s="33">
        <v>2018</v>
      </c>
      <c r="D33" s="33" t="s">
        <v>23</v>
      </c>
      <c r="E33" s="30">
        <v>43369</v>
      </c>
      <c r="F33" s="37">
        <v>150.1</v>
      </c>
      <c r="G33" s="54">
        <f t="shared" si="1"/>
        <v>1.6249153689912088E-2</v>
      </c>
      <c r="H33" s="37">
        <f t="shared" si="0"/>
        <v>653.20000000000005</v>
      </c>
      <c r="I33" s="55">
        <f t="shared" si="2"/>
        <v>2.3503603885929092E-2</v>
      </c>
    </row>
    <row r="34" spans="3:9" x14ac:dyDescent="0.2">
      <c r="C34" s="33">
        <v>2018</v>
      </c>
      <c r="D34" s="33" t="s">
        <v>24</v>
      </c>
      <c r="E34" s="30">
        <v>43459</v>
      </c>
      <c r="F34" s="37">
        <v>159.4</v>
      </c>
      <c r="G34" s="54">
        <f t="shared" si="1"/>
        <v>2.1794871794871939E-2</v>
      </c>
      <c r="H34" s="37">
        <f t="shared" si="0"/>
        <v>656.6</v>
      </c>
      <c r="I34" s="55">
        <f t="shared" si="2"/>
        <v>2.433697347893915E-2</v>
      </c>
    </row>
    <row r="35" spans="3:9" x14ac:dyDescent="0.2">
      <c r="C35" s="33">
        <v>2019</v>
      </c>
      <c r="D35" s="33" t="s">
        <v>21</v>
      </c>
      <c r="E35" s="30">
        <v>43549</v>
      </c>
      <c r="F35" s="37">
        <v>148.4</v>
      </c>
      <c r="G35" s="54">
        <f t="shared" si="1"/>
        <v>1.5047879616963078E-2</v>
      </c>
      <c r="H35" s="37">
        <f t="shared" si="0"/>
        <v>658.8</v>
      </c>
      <c r="I35" s="55">
        <f t="shared" si="2"/>
        <v>2.3935343487721417E-2</v>
      </c>
    </row>
    <row r="36" spans="3:9" x14ac:dyDescent="0.2">
      <c r="C36" s="33">
        <v>2019</v>
      </c>
      <c r="D36" s="33" t="s">
        <v>22</v>
      </c>
      <c r="E36" s="30">
        <v>43639</v>
      </c>
      <c r="F36" s="37">
        <v>208</v>
      </c>
      <c r="G36" s="54">
        <f t="shared" si="1"/>
        <v>3.5340965654554468E-2</v>
      </c>
      <c r="H36" s="37">
        <f t="shared" si="0"/>
        <v>665.9</v>
      </c>
      <c r="I36" s="55">
        <f t="shared" si="2"/>
        <v>2.3202212661339816E-2</v>
      </c>
    </row>
    <row r="37" spans="3:9" x14ac:dyDescent="0.2">
      <c r="C37" s="33">
        <v>2019</v>
      </c>
      <c r="D37" s="33" t="s">
        <v>23</v>
      </c>
      <c r="E37" s="30">
        <v>43729</v>
      </c>
      <c r="F37" s="37">
        <v>150.80000000000001</v>
      </c>
      <c r="G37" s="54">
        <f t="shared" si="1"/>
        <v>4.663557628247883E-3</v>
      </c>
      <c r="H37" s="37">
        <f t="shared" si="0"/>
        <v>666.59999999999991</v>
      </c>
      <c r="I37" s="55">
        <f t="shared" si="2"/>
        <v>2.0514390691977802E-2</v>
      </c>
    </row>
    <row r="38" spans="3:9" x14ac:dyDescent="0.2">
      <c r="C38" s="33">
        <v>2019</v>
      </c>
      <c r="D38" s="33" t="s">
        <v>24</v>
      </c>
      <c r="E38" s="30">
        <v>43819</v>
      </c>
      <c r="F38" s="37">
        <v>158.80000000000001</v>
      </c>
      <c r="G38" s="54">
        <f t="shared" si="1"/>
        <v>-3.7641154328732496E-3</v>
      </c>
      <c r="H38" s="37">
        <f t="shared" si="0"/>
        <v>666</v>
      </c>
      <c r="I38" s="55">
        <f t="shared" si="2"/>
        <v>1.431617423088638E-2</v>
      </c>
    </row>
    <row r="39" spans="3:9" x14ac:dyDescent="0.2">
      <c r="C39" s="33">
        <v>2020</v>
      </c>
      <c r="D39" s="33" t="s">
        <v>21</v>
      </c>
      <c r="E39" s="30">
        <v>43909</v>
      </c>
      <c r="F39" s="37">
        <v>142.30000000000001</v>
      </c>
      <c r="G39" s="54">
        <f t="shared" si="1"/>
        <v>-4.1105121293800506E-2</v>
      </c>
      <c r="H39" s="37">
        <f t="shared" si="0"/>
        <v>659.90000000000009</v>
      </c>
      <c r="I39" s="55">
        <f t="shared" si="2"/>
        <v>1.6697024893748136E-3</v>
      </c>
    </row>
    <row r="40" spans="3:9" x14ac:dyDescent="0.2">
      <c r="C40" s="33">
        <v>2020</v>
      </c>
      <c r="D40" s="33" t="s">
        <v>22</v>
      </c>
      <c r="E40" s="30">
        <v>43999</v>
      </c>
      <c r="F40" s="37">
        <v>167.5</v>
      </c>
      <c r="G40" s="54">
        <f t="shared" si="1"/>
        <v>-0.19471153846153844</v>
      </c>
      <c r="H40" s="37">
        <f t="shared" si="0"/>
        <v>619.40000000000009</v>
      </c>
      <c r="I40" s="55">
        <f t="shared" si="2"/>
        <v>-6.9830304850577951E-2</v>
      </c>
    </row>
    <row r="41" spans="3:9" x14ac:dyDescent="0.2">
      <c r="C41" s="33">
        <v>2020</v>
      </c>
      <c r="D41" s="33" t="s">
        <v>23</v>
      </c>
      <c r="E41" s="30">
        <v>44089</v>
      </c>
      <c r="F41" s="37">
        <v>131.9</v>
      </c>
      <c r="G41" s="54">
        <f t="shared" si="1"/>
        <v>-0.12533156498673748</v>
      </c>
      <c r="H41" s="37">
        <f t="shared" si="0"/>
        <v>600.5</v>
      </c>
      <c r="I41" s="55">
        <f t="shared" si="2"/>
        <v>-9.9159915991599012E-2</v>
      </c>
    </row>
    <row r="42" spans="3:9" x14ac:dyDescent="0.2">
      <c r="C42" s="33">
        <v>2020</v>
      </c>
      <c r="D42" s="33" t="s">
        <v>24</v>
      </c>
      <c r="E42" s="30">
        <v>44179</v>
      </c>
      <c r="F42" s="37">
        <v>149.30000000000001</v>
      </c>
      <c r="G42" s="54">
        <f t="shared" si="1"/>
        <v>-5.9823677581864021E-2</v>
      </c>
      <c r="H42" s="37">
        <f t="shared" si="0"/>
        <v>591</v>
      </c>
      <c r="I42" s="55">
        <f t="shared" si="2"/>
        <v>-0.11261261261261257</v>
      </c>
    </row>
    <row r="43" spans="3:9" x14ac:dyDescent="0.2">
      <c r="C43" s="33">
        <v>2021</v>
      </c>
      <c r="D43" s="33" t="s">
        <v>21</v>
      </c>
      <c r="E43" s="30">
        <v>44269</v>
      </c>
      <c r="F43" s="37">
        <v>146.5</v>
      </c>
      <c r="G43" s="54">
        <f t="shared" si="1"/>
        <v>2.9515108924806688E-2</v>
      </c>
      <c r="H43" s="37">
        <f t="shared" si="0"/>
        <v>595.20000000000005</v>
      </c>
      <c r="I43" s="55">
        <f t="shared" si="2"/>
        <v>-9.8045158357326967E-2</v>
      </c>
    </row>
    <row r="44" spans="3:9" x14ac:dyDescent="0.2">
      <c r="C44" s="33">
        <v>2021</v>
      </c>
      <c r="D44" s="33" t="s">
        <v>22</v>
      </c>
      <c r="E44" s="30">
        <v>44359</v>
      </c>
      <c r="F44" s="37">
        <v>210.8</v>
      </c>
      <c r="G44" s="54">
        <f>+F44/F40-1</f>
        <v>0.25850746268656732</v>
      </c>
      <c r="H44" s="37">
        <f t="shared" si="0"/>
        <v>638.5</v>
      </c>
      <c r="I44" s="55">
        <f t="shared" si="2"/>
        <v>3.0836293186955022E-2</v>
      </c>
    </row>
    <row r="45" spans="3:9" x14ac:dyDescent="0.2">
      <c r="C45" s="33">
        <v>2021</v>
      </c>
      <c r="D45" s="33" t="s">
        <v>23</v>
      </c>
      <c r="E45" s="30">
        <v>44449</v>
      </c>
      <c r="F45" s="37">
        <v>150.30000000000001</v>
      </c>
      <c r="G45" s="54">
        <f>+F45/F41-1</f>
        <v>0.13949962092494328</v>
      </c>
      <c r="H45" s="37">
        <f t="shared" si="0"/>
        <v>656.90000000000009</v>
      </c>
      <c r="I45" s="55">
        <f t="shared" si="2"/>
        <v>9.3921731890091786E-2</v>
      </c>
    </row>
    <row r="46" spans="3:9" x14ac:dyDescent="0.2">
      <c r="C46" s="33">
        <v>2021</v>
      </c>
      <c r="D46" s="33" t="s">
        <v>24</v>
      </c>
      <c r="E46" s="30">
        <v>44539</v>
      </c>
      <c r="F46" s="37">
        <v>153.80000000000001</v>
      </c>
      <c r="G46" s="54">
        <f t="shared" ref="G46:G49" si="3">+F46/F42-1</f>
        <v>3.0140656396516974E-2</v>
      </c>
      <c r="H46" s="37">
        <f t="shared" si="0"/>
        <v>661.40000000000009</v>
      </c>
      <c r="I46" s="55">
        <f t="shared" si="2"/>
        <v>0.11912013536379029</v>
      </c>
    </row>
    <row r="47" spans="3:9" x14ac:dyDescent="0.2">
      <c r="C47" s="33">
        <v>2022</v>
      </c>
      <c r="D47" s="33" t="s">
        <v>21</v>
      </c>
      <c r="E47" s="30">
        <v>44629</v>
      </c>
      <c r="F47" s="37">
        <v>152.30000000000001</v>
      </c>
      <c r="G47" s="54">
        <f t="shared" si="3"/>
        <v>3.9590443686006838E-2</v>
      </c>
      <c r="H47" s="37">
        <f t="shared" si="0"/>
        <v>667.2</v>
      </c>
      <c r="I47" s="55">
        <f t="shared" si="2"/>
        <v>0.12096774193548376</v>
      </c>
    </row>
    <row r="48" spans="3:9" x14ac:dyDescent="0.2">
      <c r="C48" s="33">
        <v>2022</v>
      </c>
      <c r="D48" s="33" t="s">
        <v>22</v>
      </c>
      <c r="E48" s="30">
        <v>44719</v>
      </c>
      <c r="F48" s="37">
        <v>220.7</v>
      </c>
      <c r="G48" s="54">
        <f t="shared" si="3"/>
        <v>4.6963946869070128E-2</v>
      </c>
      <c r="H48" s="37">
        <f t="shared" si="0"/>
        <v>677.1</v>
      </c>
      <c r="I48" s="55">
        <f t="shared" si="2"/>
        <v>6.0454189506656153E-2</v>
      </c>
    </row>
    <row r="49" spans="2:16" x14ac:dyDescent="0.2">
      <c r="C49" s="33">
        <v>2022</v>
      </c>
      <c r="D49" s="33" t="s">
        <v>23</v>
      </c>
      <c r="E49" s="30">
        <v>44809</v>
      </c>
      <c r="F49" s="37">
        <v>149.4</v>
      </c>
      <c r="G49" s="54">
        <f t="shared" si="3"/>
        <v>-5.9880239520958556E-3</v>
      </c>
      <c r="H49" s="37">
        <f t="shared" si="0"/>
        <v>676.19999999999993</v>
      </c>
      <c r="I49" s="55">
        <f t="shared" si="2"/>
        <v>2.9380423199877992E-2</v>
      </c>
    </row>
    <row r="50" spans="2:16" ht="14.25" x14ac:dyDescent="0.2">
      <c r="C50" s="33" t="s">
        <v>59</v>
      </c>
      <c r="D50" s="33" t="s">
        <v>24</v>
      </c>
      <c r="E50" s="30">
        <v>44899</v>
      </c>
      <c r="F50" s="57">
        <v>157.70716857910156</v>
      </c>
      <c r="G50" s="54">
        <f>+F50/F42-1</f>
        <v>5.6310573202287717E-2</v>
      </c>
      <c r="H50" s="37">
        <f t="shared" si="0"/>
        <v>680.10716857910154</v>
      </c>
      <c r="I50" s="56">
        <f t="shared" si="2"/>
        <v>2.8284198033113661E-2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2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7" t="s">
        <v>42</v>
      </c>
      <c r="D58" s="41"/>
      <c r="E58" s="42"/>
      <c r="F58" s="48">
        <v>2013</v>
      </c>
      <c r="G58" s="48">
        <v>2014</v>
      </c>
      <c r="H58" s="48">
        <v>2015</v>
      </c>
      <c r="I58" s="48">
        <v>2016</v>
      </c>
      <c r="J58" s="48">
        <v>2017</v>
      </c>
      <c r="K58" s="48">
        <v>2018</v>
      </c>
      <c r="L58" s="48">
        <v>2019</v>
      </c>
      <c r="M58" s="48">
        <v>2020</v>
      </c>
      <c r="N58" s="48">
        <v>2021</v>
      </c>
    </row>
    <row r="59" spans="2:16" x14ac:dyDescent="0.2">
      <c r="C59" s="38" t="s">
        <v>43</v>
      </c>
      <c r="D59" s="39"/>
      <c r="E59" s="40"/>
      <c r="F59" s="43">
        <v>1220764</v>
      </c>
      <c r="G59" s="43">
        <v>1277000</v>
      </c>
      <c r="H59" s="43">
        <v>1342097</v>
      </c>
      <c r="I59" s="43">
        <v>1341402</v>
      </c>
      <c r="J59" s="43">
        <v>1425481</v>
      </c>
      <c r="K59" s="43">
        <v>1491276</v>
      </c>
      <c r="L59" s="43">
        <v>1547568</v>
      </c>
      <c r="M59" s="43">
        <v>1591589</v>
      </c>
      <c r="N59" s="43">
        <v>1700212</v>
      </c>
    </row>
    <row r="60" spans="2:16" x14ac:dyDescent="0.2">
      <c r="C60" s="38" t="s">
        <v>44</v>
      </c>
      <c r="D60" s="39"/>
      <c r="E60" s="40"/>
      <c r="F60" s="43">
        <v>54197</v>
      </c>
      <c r="G60" s="43">
        <v>49562</v>
      </c>
      <c r="H60" s="43">
        <v>58880</v>
      </c>
      <c r="I60" s="43">
        <v>74946</v>
      </c>
      <c r="J60" s="43">
        <v>84109</v>
      </c>
      <c r="K60" s="43">
        <v>89034</v>
      </c>
      <c r="L60" s="43">
        <v>45255</v>
      </c>
      <c r="M60" s="43">
        <v>57374</v>
      </c>
      <c r="N60" s="43">
        <v>42633</v>
      </c>
    </row>
    <row r="61" spans="2:16" x14ac:dyDescent="0.2">
      <c r="C61" s="38" t="s">
        <v>45</v>
      </c>
      <c r="D61" s="39"/>
      <c r="E61" s="40"/>
      <c r="F61" s="43">
        <v>701425</v>
      </c>
      <c r="G61" s="43">
        <v>683943</v>
      </c>
      <c r="H61" s="43">
        <v>651353</v>
      </c>
      <c r="I61" s="43">
        <v>907398</v>
      </c>
      <c r="J61" s="43">
        <v>924160</v>
      </c>
      <c r="K61" s="43">
        <v>869601</v>
      </c>
      <c r="L61" s="43">
        <v>827130</v>
      </c>
      <c r="M61" s="43">
        <v>482959</v>
      </c>
      <c r="N61" s="43">
        <v>534617</v>
      </c>
    </row>
    <row r="62" spans="2:16" x14ac:dyDescent="0.2">
      <c r="C62" s="38" t="s">
        <v>46</v>
      </c>
      <c r="D62" s="39"/>
      <c r="E62" s="40"/>
      <c r="F62" s="43">
        <v>795512</v>
      </c>
      <c r="G62" s="43">
        <v>767737</v>
      </c>
      <c r="H62" s="43">
        <v>732712</v>
      </c>
      <c r="I62" s="43">
        <v>727411</v>
      </c>
      <c r="J62" s="43">
        <v>734890</v>
      </c>
      <c r="K62" s="43">
        <v>771474</v>
      </c>
      <c r="L62" s="43">
        <v>771963</v>
      </c>
      <c r="M62" s="43">
        <v>636263</v>
      </c>
      <c r="N62" s="43">
        <v>813215</v>
      </c>
    </row>
    <row r="63" spans="2:16" x14ac:dyDescent="0.2">
      <c r="C63" s="38" t="s">
        <v>47</v>
      </c>
      <c r="D63" s="39"/>
      <c r="E63" s="40"/>
      <c r="F63" s="43">
        <v>130293</v>
      </c>
      <c r="G63" s="43">
        <v>130108</v>
      </c>
      <c r="H63" s="43">
        <v>135564</v>
      </c>
      <c r="I63" s="43">
        <v>128293</v>
      </c>
      <c r="J63" s="43">
        <v>131638</v>
      </c>
      <c r="K63" s="43">
        <v>148465</v>
      </c>
      <c r="L63" s="43">
        <v>159403</v>
      </c>
      <c r="M63" s="43">
        <v>161565</v>
      </c>
      <c r="N63" s="43">
        <v>161877</v>
      </c>
    </row>
    <row r="64" spans="2:16" x14ac:dyDescent="0.2">
      <c r="C64" s="38" t="s">
        <v>48</v>
      </c>
      <c r="D64" s="39"/>
      <c r="E64" s="40"/>
      <c r="F64" s="43">
        <v>893370</v>
      </c>
      <c r="G64" s="43">
        <v>910420</v>
      </c>
      <c r="H64" s="43">
        <v>740738</v>
      </c>
      <c r="I64" s="43">
        <v>869919</v>
      </c>
      <c r="J64" s="43">
        <v>950678</v>
      </c>
      <c r="K64" s="43">
        <v>924389</v>
      </c>
      <c r="L64" s="43">
        <v>906581</v>
      </c>
      <c r="M64" s="43">
        <v>697006</v>
      </c>
      <c r="N64" s="43">
        <v>906531</v>
      </c>
    </row>
    <row r="65" spans="2:15" x14ac:dyDescent="0.2">
      <c r="C65" s="38" t="s">
        <v>49</v>
      </c>
      <c r="D65" s="39"/>
      <c r="E65" s="40"/>
      <c r="F65" s="43">
        <v>996364</v>
      </c>
      <c r="G65" s="43">
        <v>1011585</v>
      </c>
      <c r="H65" s="43">
        <v>1049929</v>
      </c>
      <c r="I65" s="43">
        <v>1072691</v>
      </c>
      <c r="J65" s="43">
        <v>1086125</v>
      </c>
      <c r="K65" s="43">
        <v>1113520</v>
      </c>
      <c r="L65" s="43">
        <v>1143428</v>
      </c>
      <c r="M65" s="43">
        <v>1007143</v>
      </c>
      <c r="N65" s="43">
        <v>1176417</v>
      </c>
    </row>
    <row r="66" spans="2:15" x14ac:dyDescent="0.2">
      <c r="C66" s="38" t="s">
        <v>50</v>
      </c>
      <c r="D66" s="39"/>
      <c r="E66" s="40"/>
      <c r="F66" s="43">
        <v>637549</v>
      </c>
      <c r="G66" s="43">
        <v>656575</v>
      </c>
      <c r="H66" s="43">
        <v>680322</v>
      </c>
      <c r="I66" s="43">
        <v>698624</v>
      </c>
      <c r="J66" s="43">
        <v>725617</v>
      </c>
      <c r="K66" s="43">
        <v>759876</v>
      </c>
      <c r="L66" s="43">
        <v>778606</v>
      </c>
      <c r="M66" s="43">
        <v>583585</v>
      </c>
      <c r="N66" s="43">
        <v>638315</v>
      </c>
    </row>
    <row r="67" spans="2:15" x14ac:dyDescent="0.2">
      <c r="C67" s="38" t="s">
        <v>51</v>
      </c>
      <c r="D67" s="39"/>
      <c r="E67" s="40"/>
      <c r="F67" s="43">
        <v>176354</v>
      </c>
      <c r="G67" s="43">
        <v>184455</v>
      </c>
      <c r="H67" s="43">
        <v>189851</v>
      </c>
      <c r="I67" s="43">
        <v>199104</v>
      </c>
      <c r="J67" s="43">
        <v>203522</v>
      </c>
      <c r="K67" s="43">
        <v>208540</v>
      </c>
      <c r="L67" s="43">
        <v>215110</v>
      </c>
      <c r="M67" s="43">
        <v>104005</v>
      </c>
      <c r="N67" s="43">
        <v>142775</v>
      </c>
    </row>
    <row r="68" spans="2:15" x14ac:dyDescent="0.2">
      <c r="C68" s="38" t="s">
        <v>52</v>
      </c>
      <c r="D68" s="39"/>
      <c r="E68" s="40"/>
      <c r="F68" s="43">
        <v>237009</v>
      </c>
      <c r="G68" s="43">
        <v>264017</v>
      </c>
      <c r="H68" s="43">
        <v>291256</v>
      </c>
      <c r="I68" s="43">
        <v>329231</v>
      </c>
      <c r="J68" s="43">
        <v>369279</v>
      </c>
      <c r="K68" s="43">
        <v>383408</v>
      </c>
      <c r="L68" s="43">
        <v>412505</v>
      </c>
      <c r="M68" s="43">
        <v>447196</v>
      </c>
      <c r="N68" s="43">
        <v>486500</v>
      </c>
    </row>
    <row r="69" spans="2:15" x14ac:dyDescent="0.2">
      <c r="C69" s="38" t="s">
        <v>53</v>
      </c>
      <c r="D69" s="39"/>
      <c r="E69" s="40"/>
      <c r="F69" s="43">
        <v>623441</v>
      </c>
      <c r="G69" s="43">
        <v>661279</v>
      </c>
      <c r="H69" s="43">
        <v>682955</v>
      </c>
      <c r="I69" s="43">
        <v>707560</v>
      </c>
      <c r="J69" s="43">
        <v>728302</v>
      </c>
      <c r="K69" s="43">
        <v>756453</v>
      </c>
      <c r="L69" s="43">
        <v>774549</v>
      </c>
      <c r="M69" s="43">
        <v>802777</v>
      </c>
      <c r="N69" s="43">
        <v>819600</v>
      </c>
    </row>
    <row r="70" spans="2:15" x14ac:dyDescent="0.2">
      <c r="C70" s="38" t="s">
        <v>54</v>
      </c>
      <c r="D70" s="39"/>
      <c r="E70" s="40"/>
      <c r="F70" s="43">
        <v>1828042</v>
      </c>
      <c r="G70" s="43">
        <v>1890632</v>
      </c>
      <c r="H70" s="43">
        <v>1964045</v>
      </c>
      <c r="I70" s="43">
        <v>2019420</v>
      </c>
      <c r="J70" s="43">
        <v>2070936</v>
      </c>
      <c r="K70" s="43">
        <v>2150963</v>
      </c>
      <c r="L70" s="43">
        <v>2221682</v>
      </c>
      <c r="M70" s="43">
        <v>2131847</v>
      </c>
      <c r="N70" s="43">
        <v>2273883</v>
      </c>
    </row>
    <row r="71" spans="2:15" x14ac:dyDescent="0.2">
      <c r="C71" s="46" t="s">
        <v>55</v>
      </c>
      <c r="D71" s="44"/>
      <c r="E71" s="45"/>
      <c r="F71" s="50">
        <v>8294320</v>
      </c>
      <c r="G71" s="50">
        <v>8487313</v>
      </c>
      <c r="H71" s="50">
        <v>8519702</v>
      </c>
      <c r="I71" s="50">
        <v>9075999</v>
      </c>
      <c r="J71" s="50">
        <v>9434737</v>
      </c>
      <c r="K71" s="50">
        <v>9666999</v>
      </c>
      <c r="L71" s="50">
        <v>9803780</v>
      </c>
      <c r="M71" s="50">
        <v>8703309</v>
      </c>
      <c r="N71" s="50">
        <v>9696575</v>
      </c>
    </row>
    <row r="72" spans="2:15" x14ac:dyDescent="0.2">
      <c r="G72" s="58">
        <f t="shared" ref="G72:L72" si="4">+G71/F71-1</f>
        <v>2.3268091899034449E-2</v>
      </c>
      <c r="H72" s="58">
        <f t="shared" si="4"/>
        <v>3.8161665535370037E-3</v>
      </c>
      <c r="I72" s="58">
        <f t="shared" si="4"/>
        <v>6.5295358922178304E-2</v>
      </c>
      <c r="J72" s="58">
        <f t="shared" si="4"/>
        <v>3.9526006999339725E-2</v>
      </c>
      <c r="K72" s="58">
        <f t="shared" si="4"/>
        <v>2.461775034110647E-2</v>
      </c>
      <c r="L72" s="58">
        <f t="shared" si="4"/>
        <v>1.4149272178470174E-2</v>
      </c>
      <c r="M72" s="58">
        <f>+M71/L71-1</f>
        <v>-0.11224966288513205</v>
      </c>
      <c r="N72" s="58">
        <f>+N71/M71-1</f>
        <v>0.11412509885607869</v>
      </c>
    </row>
    <row r="74" spans="2:15" x14ac:dyDescent="0.2">
      <c r="C74" s="26"/>
      <c r="D74" s="26"/>
      <c r="E74" s="26"/>
    </row>
    <row r="75" spans="2:15" ht="15" x14ac:dyDescent="0.25">
      <c r="B75" s="52" t="s">
        <v>56</v>
      </c>
      <c r="C75" s="36"/>
      <c r="D75" s="36"/>
      <c r="E75" s="36"/>
      <c r="F75" s="27"/>
      <c r="G75" s="31"/>
      <c r="H75" s="27"/>
      <c r="I75" s="27"/>
      <c r="J75" s="27"/>
      <c r="K75" s="27"/>
      <c r="L75" s="27"/>
      <c r="M75" s="27"/>
    </row>
    <row r="77" spans="2:15" x14ac:dyDescent="0.2">
      <c r="C77" s="47" t="s">
        <v>42</v>
      </c>
      <c r="D77" s="41"/>
      <c r="E77" s="42"/>
      <c r="F77" s="48">
        <v>2013</v>
      </c>
      <c r="G77" s="48">
        <v>2014</v>
      </c>
      <c r="H77" s="48">
        <v>2015</v>
      </c>
      <c r="I77" s="48">
        <v>2016</v>
      </c>
      <c r="J77" s="48">
        <v>2017</v>
      </c>
      <c r="K77" s="48">
        <v>2018</v>
      </c>
      <c r="L77" s="48">
        <v>2019</v>
      </c>
      <c r="M77" s="48">
        <v>2020</v>
      </c>
      <c r="N77" s="48">
        <v>2021</v>
      </c>
    </row>
    <row r="78" spans="2:15" x14ac:dyDescent="0.2">
      <c r="C78" s="38" t="s">
        <v>43</v>
      </c>
      <c r="D78" s="39"/>
      <c r="E78" s="40"/>
      <c r="F78" s="49">
        <v>14.718072126467268</v>
      </c>
      <c r="G78" s="49">
        <v>15.045986874762365</v>
      </c>
      <c r="H78" s="49">
        <v>15.752863186998795</v>
      </c>
      <c r="I78" s="49">
        <v>14.779662271888746</v>
      </c>
      <c r="J78" s="49">
        <v>15.108857830377254</v>
      </c>
      <c r="K78" s="49">
        <v>15.426462752297793</v>
      </c>
      <c r="L78" s="49">
        <v>15.785421541487061</v>
      </c>
      <c r="M78" s="49">
        <v>18.287171005878339</v>
      </c>
      <c r="N78" s="37">
        <v>17.534149944696967</v>
      </c>
      <c r="O78" s="26" t="s">
        <v>43</v>
      </c>
    </row>
    <row r="79" spans="2:15" x14ac:dyDescent="0.2">
      <c r="C79" s="38" t="s">
        <v>44</v>
      </c>
      <c r="D79" s="39"/>
      <c r="E79" s="40"/>
      <c r="F79" s="49">
        <v>0.6534230654230847</v>
      </c>
      <c r="G79" s="49">
        <v>0.58395395574547559</v>
      </c>
      <c r="H79" s="49">
        <v>0.69110398462293632</v>
      </c>
      <c r="I79" s="49">
        <v>0.82576033778760882</v>
      </c>
      <c r="J79" s="49">
        <v>0.89148218969961746</v>
      </c>
      <c r="K79" s="49">
        <v>0.92100971563150047</v>
      </c>
      <c r="L79" s="49">
        <v>0.46160766561469146</v>
      </c>
      <c r="M79" s="49">
        <v>0.65922053324775665</v>
      </c>
      <c r="N79" s="37">
        <v>0.43967070847180578</v>
      </c>
      <c r="O79" s="26" t="s">
        <v>44</v>
      </c>
    </row>
    <row r="80" spans="2:15" x14ac:dyDescent="0.2">
      <c r="C80" s="38" t="s">
        <v>45</v>
      </c>
      <c r="D80" s="39"/>
      <c r="E80" s="40"/>
      <c r="F80" s="49">
        <v>8.4566908438545898</v>
      </c>
      <c r="G80" s="49">
        <v>8.0584161324084551</v>
      </c>
      <c r="H80" s="49">
        <v>7.6452556673930614</v>
      </c>
      <c r="I80" s="49">
        <v>9.9977754514957518</v>
      </c>
      <c r="J80" s="49">
        <v>9.7952915910639593</v>
      </c>
      <c r="K80" s="49">
        <v>8.9955631525357553</v>
      </c>
      <c r="L80" s="49">
        <v>8.4368478280826373</v>
      </c>
      <c r="M80" s="49">
        <v>5.5491422859971991</v>
      </c>
      <c r="N80" s="37">
        <v>5.5134622276422345</v>
      </c>
      <c r="O80" s="26" t="s">
        <v>45</v>
      </c>
    </row>
    <row r="81" spans="3:15" x14ac:dyDescent="0.2">
      <c r="C81" s="38" t="s">
        <v>46</v>
      </c>
      <c r="D81" s="39"/>
      <c r="E81" s="40"/>
      <c r="F81" s="49">
        <v>9.5910454383240591</v>
      </c>
      <c r="G81" s="49">
        <v>9.0457015076503016</v>
      </c>
      <c r="H81" s="49">
        <v>8.6002069086453972</v>
      </c>
      <c r="I81" s="49">
        <v>8.0146659337445936</v>
      </c>
      <c r="J81" s="49">
        <v>7.7891943357827564</v>
      </c>
      <c r="K81" s="49">
        <v>7.9804911534593099</v>
      </c>
      <c r="L81" s="49">
        <v>7.8741363025282087</v>
      </c>
      <c r="M81" s="49">
        <v>7.3105872720364173</v>
      </c>
      <c r="N81" s="37">
        <v>8.3866210491848925</v>
      </c>
      <c r="O81" s="26" t="s">
        <v>46</v>
      </c>
    </row>
    <row r="82" spans="3:15" x14ac:dyDescent="0.2">
      <c r="C82" s="38" t="s">
        <v>47</v>
      </c>
      <c r="D82" s="39"/>
      <c r="E82" s="40"/>
      <c r="F82" s="49">
        <v>1.5708701858621321</v>
      </c>
      <c r="G82" s="49">
        <v>1.5329704465948175</v>
      </c>
      <c r="H82" s="49">
        <v>1.5911824145961915</v>
      </c>
      <c r="I82" s="49">
        <v>1.4135413633254035</v>
      </c>
      <c r="J82" s="49">
        <v>1.3952482194257243</v>
      </c>
      <c r="K82" s="49">
        <v>1.5357920281154471</v>
      </c>
      <c r="L82" s="49">
        <v>1.6259340784880936</v>
      </c>
      <c r="M82" s="49">
        <v>1.8563629074872559</v>
      </c>
      <c r="N82" s="37">
        <v>1.6694245132946428</v>
      </c>
      <c r="O82" s="26" t="s">
        <v>47</v>
      </c>
    </row>
    <row r="83" spans="3:15" x14ac:dyDescent="0.2">
      <c r="C83" s="38" t="s">
        <v>48</v>
      </c>
      <c r="D83" s="39"/>
      <c r="E83" s="40"/>
      <c r="F83" s="49">
        <v>10.770864881027016</v>
      </c>
      <c r="G83" s="49">
        <v>10.726834276054154</v>
      </c>
      <c r="H83" s="49">
        <v>8.6944120815493307</v>
      </c>
      <c r="I83" s="49">
        <v>9.5848291741768588</v>
      </c>
      <c r="J83" s="49">
        <v>10.076359309220809</v>
      </c>
      <c r="K83" s="49">
        <v>9.5623160817540178</v>
      </c>
      <c r="L83" s="49">
        <v>9.2472597304305069</v>
      </c>
      <c r="M83" s="49">
        <v>8.0085172202894324</v>
      </c>
      <c r="N83" s="37">
        <v>9.3489814702614069</v>
      </c>
      <c r="O83" s="26" t="s">
        <v>48</v>
      </c>
    </row>
    <row r="84" spans="3:15" x14ac:dyDescent="0.2">
      <c r="C84" s="38" t="s">
        <v>49</v>
      </c>
      <c r="D84" s="39"/>
      <c r="E84" s="40"/>
      <c r="F84" s="49">
        <v>12.012606217266757</v>
      </c>
      <c r="G84" s="49">
        <v>11.918789845502339</v>
      </c>
      <c r="H84" s="49">
        <v>12.323541363301205</v>
      </c>
      <c r="I84" s="49">
        <v>11.818985436203771</v>
      </c>
      <c r="J84" s="49">
        <v>11.511979613210203</v>
      </c>
      <c r="K84" s="49">
        <v>11.518776406204243</v>
      </c>
      <c r="L84" s="49">
        <v>11.663134015655185</v>
      </c>
      <c r="M84" s="49">
        <v>11.571954988614101</v>
      </c>
      <c r="N84" s="37">
        <v>12.132294134784704</v>
      </c>
      <c r="O84" s="26" t="s">
        <v>49</v>
      </c>
    </row>
    <row r="85" spans="3:15" x14ac:dyDescent="0.2">
      <c r="C85" s="38" t="s">
        <v>50</v>
      </c>
      <c r="D85" s="39"/>
      <c r="E85" s="40"/>
      <c r="F85" s="49">
        <v>7.6865734623212028</v>
      </c>
      <c r="G85" s="49">
        <v>7.7359583651504309</v>
      </c>
      <c r="H85" s="49">
        <v>7.9852792973275353</v>
      </c>
      <c r="I85" s="49">
        <v>7.6974887282380706</v>
      </c>
      <c r="J85" s="49">
        <v>7.690908607203359</v>
      </c>
      <c r="K85" s="49">
        <v>7.8605159677786247</v>
      </c>
      <c r="L85" s="49">
        <v>7.9418958809765208</v>
      </c>
      <c r="M85" s="49">
        <v>6.705323228211248</v>
      </c>
      <c r="N85" s="37">
        <v>6.5828913817507733</v>
      </c>
      <c r="O85" s="26" t="s">
        <v>50</v>
      </c>
    </row>
    <row r="86" spans="3:15" x14ac:dyDescent="0.2">
      <c r="C86" s="38" t="s">
        <v>51</v>
      </c>
      <c r="D86" s="39"/>
      <c r="E86" s="40"/>
      <c r="F86" s="49">
        <v>2.1262020274115301</v>
      </c>
      <c r="G86" s="49">
        <v>2.1733026695256794</v>
      </c>
      <c r="H86" s="49">
        <v>2.2283760629186329</v>
      </c>
      <c r="I86" s="49">
        <v>2.1937419781557934</v>
      </c>
      <c r="J86" s="49">
        <v>2.1571560500308595</v>
      </c>
      <c r="K86" s="49">
        <v>2.1572361805354485</v>
      </c>
      <c r="L86" s="49">
        <v>2.194153683579191</v>
      </c>
      <c r="M86" s="49">
        <v>1.1950052560468667</v>
      </c>
      <c r="N86" s="37">
        <v>1.472427119885114</v>
      </c>
      <c r="O86" s="26" t="s">
        <v>51</v>
      </c>
    </row>
    <row r="87" spans="3:15" x14ac:dyDescent="0.2">
      <c r="C87" s="38" t="s">
        <v>52</v>
      </c>
      <c r="D87" s="39"/>
      <c r="E87" s="40"/>
      <c r="F87" s="49">
        <v>2.8574856046065258</v>
      </c>
      <c r="G87" s="49">
        <v>3.1107253850541388</v>
      </c>
      <c r="H87" s="49">
        <v>3.4186172239357666</v>
      </c>
      <c r="I87" s="49">
        <v>3.6274904834167563</v>
      </c>
      <c r="J87" s="49">
        <v>3.9140359715379458</v>
      </c>
      <c r="K87" s="49">
        <v>3.9661533015571839</v>
      </c>
      <c r="L87" s="49">
        <v>4.2076117579137842</v>
      </c>
      <c r="M87" s="49">
        <v>5.1382296089912467</v>
      </c>
      <c r="N87" s="37">
        <v>5.0172354671623749</v>
      </c>
      <c r="O87" s="26" t="s">
        <v>52</v>
      </c>
    </row>
    <row r="88" spans="3:15" x14ac:dyDescent="0.2">
      <c r="C88" s="38" t="s">
        <v>53</v>
      </c>
      <c r="D88" s="39"/>
      <c r="E88" s="40"/>
      <c r="F88" s="49">
        <v>7.5164811581901834</v>
      </c>
      <c r="G88" s="49">
        <v>7.791382266684403</v>
      </c>
      <c r="H88" s="49">
        <v>8.0161841341399036</v>
      </c>
      <c r="I88" s="49">
        <v>7.795946209337397</v>
      </c>
      <c r="J88" s="49">
        <v>7.719367270121043</v>
      </c>
      <c r="K88" s="49">
        <v>7.8251068402924213</v>
      </c>
      <c r="L88" s="49">
        <v>7.9005138834204764</v>
      </c>
      <c r="M88" s="49">
        <v>9.2238136092835497</v>
      </c>
      <c r="N88" s="37">
        <v>8.4524690419039725</v>
      </c>
      <c r="O88" s="26" t="s">
        <v>53</v>
      </c>
    </row>
    <row r="89" spans="3:15" x14ac:dyDescent="0.2">
      <c r="C89" s="38" t="s">
        <v>54</v>
      </c>
      <c r="D89" s="39"/>
      <c r="E89" s="40"/>
      <c r="F89" s="49">
        <v>22.039684989245654</v>
      </c>
      <c r="G89" s="49">
        <v>22.275978274867441</v>
      </c>
      <c r="H89" s="49">
        <v>23.052977674571245</v>
      </c>
      <c r="I89" s="49">
        <v>22.250112632229246</v>
      </c>
      <c r="J89" s="49">
        <v>21.950119012326468</v>
      </c>
      <c r="K89" s="49">
        <v>22.250576419838257</v>
      </c>
      <c r="L89" s="49">
        <v>22.661483631823643</v>
      </c>
      <c r="M89" s="49">
        <v>24.494672083916587</v>
      </c>
      <c r="N89" s="37">
        <v>23.450372940961113</v>
      </c>
    </row>
    <row r="90" spans="3:15" x14ac:dyDescent="0.2">
      <c r="C90" s="46" t="s">
        <v>55</v>
      </c>
      <c r="D90" s="44"/>
      <c r="E90" s="45"/>
      <c r="F90" s="51">
        <f>SUM(F78:F89)</f>
        <v>100</v>
      </c>
      <c r="G90" s="51">
        <f t="shared" ref="G90:N90" si="5">SUM(G78:G89)</f>
        <v>100</v>
      </c>
      <c r="H90" s="51">
        <f t="shared" si="5"/>
        <v>100</v>
      </c>
      <c r="I90" s="51">
        <f t="shared" si="5"/>
        <v>100</v>
      </c>
      <c r="J90" s="51">
        <f t="shared" si="5"/>
        <v>99.999999999999986</v>
      </c>
      <c r="K90" s="51">
        <f t="shared" si="5"/>
        <v>100</v>
      </c>
      <c r="L90" s="51">
        <f t="shared" si="5"/>
        <v>99.999999999999986</v>
      </c>
      <c r="M90" s="51">
        <f t="shared" si="5"/>
        <v>100.00000000000001</v>
      </c>
      <c r="N90" s="51">
        <f t="shared" si="5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{E3AA9764-16F2-4179-BEED-B1DDC673135C}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AA9764-16F2-4179-BEED-B1DDC67313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46" zoomScale="115" zoomScaleNormal="115" workbookViewId="0">
      <selection activeCell="N71" sqref="N71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6" t="s">
        <v>65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6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12</v>
      </c>
      <c r="J8" s="26"/>
    </row>
    <row r="9" spans="2:16" x14ac:dyDescent="0.2">
      <c r="G9" s="26"/>
    </row>
    <row r="10" spans="2:16" x14ac:dyDescent="0.2">
      <c r="C10" s="35" t="s">
        <v>14</v>
      </c>
      <c r="D10" s="35" t="s">
        <v>15</v>
      </c>
      <c r="E10" s="35" t="s">
        <v>16</v>
      </c>
      <c r="F10" s="35" t="s">
        <v>17</v>
      </c>
      <c r="G10" s="35" t="s">
        <v>18</v>
      </c>
      <c r="H10" s="35" t="s">
        <v>19</v>
      </c>
      <c r="I10" s="35" t="s">
        <v>20</v>
      </c>
    </row>
    <row r="11" spans="2:16" x14ac:dyDescent="0.2">
      <c r="C11" s="33">
        <v>2013</v>
      </c>
      <c r="D11" s="33" t="s">
        <v>21</v>
      </c>
      <c r="E11" s="30">
        <v>41363</v>
      </c>
      <c r="F11" s="37">
        <v>100</v>
      </c>
      <c r="G11" s="34"/>
      <c r="H11" s="34"/>
      <c r="I11" s="34"/>
    </row>
    <row r="12" spans="2:16" x14ac:dyDescent="0.2">
      <c r="C12" s="33">
        <v>2013</v>
      </c>
      <c r="D12" s="33" t="s">
        <v>22</v>
      </c>
      <c r="E12" s="30">
        <v>41453</v>
      </c>
      <c r="F12" s="37">
        <v>112.8</v>
      </c>
      <c r="G12" s="33"/>
      <c r="H12" s="33"/>
      <c r="I12" s="33"/>
    </row>
    <row r="13" spans="2:16" x14ac:dyDescent="0.2">
      <c r="C13" s="33">
        <v>2013</v>
      </c>
      <c r="D13" s="33" t="s">
        <v>23</v>
      </c>
      <c r="E13" s="30">
        <v>41543</v>
      </c>
      <c r="F13" s="37">
        <v>113.2</v>
      </c>
      <c r="G13" s="33"/>
      <c r="H13" s="33"/>
      <c r="I13" s="33"/>
    </row>
    <row r="14" spans="2:16" x14ac:dyDescent="0.2">
      <c r="C14" s="33">
        <v>2013</v>
      </c>
      <c r="D14" s="33" t="s">
        <v>24</v>
      </c>
      <c r="E14" s="30">
        <v>41633</v>
      </c>
      <c r="F14" s="37">
        <v>123.6</v>
      </c>
      <c r="G14" s="33"/>
      <c r="H14" s="37">
        <f>+SUM(F11:F14)</f>
        <v>449.6</v>
      </c>
      <c r="I14" s="33"/>
    </row>
    <row r="15" spans="2:16" x14ac:dyDescent="0.2">
      <c r="C15" s="33">
        <v>2014</v>
      </c>
      <c r="D15" s="33" t="s">
        <v>21</v>
      </c>
      <c r="E15" s="30">
        <v>41723</v>
      </c>
      <c r="F15" s="37">
        <v>108.3</v>
      </c>
      <c r="G15" s="54">
        <f>+F15/F11-1</f>
        <v>8.2999999999999963E-2</v>
      </c>
      <c r="H15" s="37">
        <f t="shared" ref="H15:H50" si="0">+SUM(F12:F15)</f>
        <v>457.90000000000003</v>
      </c>
      <c r="I15" s="33"/>
    </row>
    <row r="16" spans="2:16" x14ac:dyDescent="0.2">
      <c r="C16" s="33">
        <v>2014</v>
      </c>
      <c r="D16" s="33" t="s">
        <v>22</v>
      </c>
      <c r="E16" s="30">
        <v>41813</v>
      </c>
      <c r="F16" s="37">
        <v>118.5</v>
      </c>
      <c r="G16" s="54">
        <f t="shared" ref="G16:G43" si="1">+F16/F12-1</f>
        <v>5.0531914893616969E-2</v>
      </c>
      <c r="H16" s="37">
        <f t="shared" si="0"/>
        <v>463.6</v>
      </c>
      <c r="I16" s="33"/>
    </row>
    <row r="17" spans="3:9" x14ac:dyDescent="0.2">
      <c r="C17" s="33">
        <v>2014</v>
      </c>
      <c r="D17" s="33" t="s">
        <v>23</v>
      </c>
      <c r="E17" s="30">
        <v>41903</v>
      </c>
      <c r="F17" s="37">
        <v>121.7</v>
      </c>
      <c r="G17" s="54">
        <f t="shared" si="1"/>
        <v>7.508833922261493E-2</v>
      </c>
      <c r="H17" s="37">
        <f t="shared" si="0"/>
        <v>472.09999999999997</v>
      </c>
      <c r="I17" s="33"/>
    </row>
    <row r="18" spans="3:9" x14ac:dyDescent="0.2">
      <c r="C18" s="33">
        <v>2014</v>
      </c>
      <c r="D18" s="33" t="s">
        <v>24</v>
      </c>
      <c r="E18" s="30">
        <v>41993</v>
      </c>
      <c r="F18" s="37">
        <v>125.4</v>
      </c>
      <c r="G18" s="54">
        <f t="shared" si="1"/>
        <v>1.4563106796116498E-2</v>
      </c>
      <c r="H18" s="37">
        <f t="shared" si="0"/>
        <v>473.9</v>
      </c>
      <c r="I18" s="55">
        <f>+H18/H14-1</f>
        <v>5.4048042704626154E-2</v>
      </c>
    </row>
    <row r="19" spans="3:9" x14ac:dyDescent="0.2">
      <c r="C19" s="33">
        <v>2015</v>
      </c>
      <c r="D19" s="33" t="s">
        <v>21</v>
      </c>
      <c r="E19" s="30">
        <v>42083</v>
      </c>
      <c r="F19" s="37">
        <v>126.5</v>
      </c>
      <c r="G19" s="54">
        <f t="shared" si="1"/>
        <v>0.16805170821791315</v>
      </c>
      <c r="H19" s="37">
        <f t="shared" si="0"/>
        <v>492.1</v>
      </c>
      <c r="I19" s="55">
        <f t="shared" ref="I19:I50" si="2">+H19/H15-1</f>
        <v>7.4688796680497882E-2</v>
      </c>
    </row>
    <row r="20" spans="3:9" x14ac:dyDescent="0.2">
      <c r="C20" s="33">
        <v>2015</v>
      </c>
      <c r="D20" s="33" t="s">
        <v>22</v>
      </c>
      <c r="E20" s="30">
        <v>42173</v>
      </c>
      <c r="F20" s="37">
        <v>133.6</v>
      </c>
      <c r="G20" s="54">
        <f t="shared" si="1"/>
        <v>0.12742616033755261</v>
      </c>
      <c r="H20" s="37">
        <f t="shared" si="0"/>
        <v>507.20000000000005</v>
      </c>
      <c r="I20" s="55">
        <f t="shared" si="2"/>
        <v>9.4046591889560105E-2</v>
      </c>
    </row>
    <row r="21" spans="3:9" x14ac:dyDescent="0.2">
      <c r="C21" s="33">
        <v>2015</v>
      </c>
      <c r="D21" s="33" t="s">
        <v>23</v>
      </c>
      <c r="E21" s="30">
        <v>42263</v>
      </c>
      <c r="F21" s="37">
        <v>128</v>
      </c>
      <c r="G21" s="54">
        <f t="shared" si="1"/>
        <v>5.1766639276910498E-2</v>
      </c>
      <c r="H21" s="37">
        <f t="shared" si="0"/>
        <v>513.5</v>
      </c>
      <c r="I21" s="55">
        <f t="shared" si="2"/>
        <v>8.76932853209067E-2</v>
      </c>
    </row>
    <row r="22" spans="3:9" x14ac:dyDescent="0.2">
      <c r="C22" s="33">
        <v>2015</v>
      </c>
      <c r="D22" s="33" t="s">
        <v>24</v>
      </c>
      <c r="E22" s="30">
        <v>42353</v>
      </c>
      <c r="F22" s="37">
        <v>124.9</v>
      </c>
      <c r="G22" s="54">
        <f t="shared" si="1"/>
        <v>-3.9872408293460948E-3</v>
      </c>
      <c r="H22" s="37">
        <f t="shared" si="0"/>
        <v>513</v>
      </c>
      <c r="I22" s="55">
        <f t="shared" si="2"/>
        <v>8.2506857986917037E-2</v>
      </c>
    </row>
    <row r="23" spans="3:9" x14ac:dyDescent="0.2">
      <c r="C23" s="33">
        <v>2016</v>
      </c>
      <c r="D23" s="33" t="s">
        <v>21</v>
      </c>
      <c r="E23" s="30">
        <v>42443</v>
      </c>
      <c r="F23" s="37">
        <v>124.8</v>
      </c>
      <c r="G23" s="54">
        <f t="shared" si="1"/>
        <v>-1.3438735177865646E-2</v>
      </c>
      <c r="H23" s="37">
        <f t="shared" si="0"/>
        <v>511.3</v>
      </c>
      <c r="I23" s="55">
        <f t="shared" si="2"/>
        <v>3.9016460069091652E-2</v>
      </c>
    </row>
    <row r="24" spans="3:9" x14ac:dyDescent="0.2">
      <c r="C24" s="33">
        <v>2016</v>
      </c>
      <c r="D24" s="33" t="s">
        <v>22</v>
      </c>
      <c r="E24" s="30">
        <v>42533</v>
      </c>
      <c r="F24" s="37">
        <v>131.6</v>
      </c>
      <c r="G24" s="54">
        <f t="shared" si="1"/>
        <v>-1.4970059880239472E-2</v>
      </c>
      <c r="H24" s="37">
        <f t="shared" si="0"/>
        <v>509.29999999999995</v>
      </c>
      <c r="I24" s="55">
        <f t="shared" si="2"/>
        <v>4.1403785488958178E-3</v>
      </c>
    </row>
    <row r="25" spans="3:9" x14ac:dyDescent="0.2">
      <c r="C25" s="33">
        <v>2016</v>
      </c>
      <c r="D25" s="33" t="s">
        <v>23</v>
      </c>
      <c r="E25" s="30">
        <v>42623</v>
      </c>
      <c r="F25" s="37">
        <v>125</v>
      </c>
      <c r="G25" s="54">
        <f t="shared" si="1"/>
        <v>-2.34375E-2</v>
      </c>
      <c r="H25" s="37">
        <f t="shared" si="0"/>
        <v>506.29999999999995</v>
      </c>
      <c r="I25" s="55">
        <f t="shared" si="2"/>
        <v>-1.4021421616358443E-2</v>
      </c>
    </row>
    <row r="26" spans="3:9" x14ac:dyDescent="0.2">
      <c r="C26" s="33">
        <v>2016</v>
      </c>
      <c r="D26" s="33" t="s">
        <v>24</v>
      </c>
      <c r="E26" s="30">
        <v>42713</v>
      </c>
      <c r="F26" s="37">
        <v>124.5</v>
      </c>
      <c r="G26" s="54">
        <f t="shared" si="1"/>
        <v>-3.2025620496397567E-3</v>
      </c>
      <c r="H26" s="37">
        <f t="shared" si="0"/>
        <v>505.9</v>
      </c>
      <c r="I26" s="55">
        <f t="shared" si="2"/>
        <v>-1.3840155945419097E-2</v>
      </c>
    </row>
    <row r="27" spans="3:9" x14ac:dyDescent="0.2">
      <c r="C27" s="33">
        <v>2017</v>
      </c>
      <c r="D27" s="33" t="s">
        <v>21</v>
      </c>
      <c r="E27" s="30">
        <v>42803</v>
      </c>
      <c r="F27" s="37">
        <v>124.4</v>
      </c>
      <c r="G27" s="54">
        <f t="shared" si="1"/>
        <v>-3.2051282051280827E-3</v>
      </c>
      <c r="H27" s="37">
        <f t="shared" si="0"/>
        <v>505.5</v>
      </c>
      <c r="I27" s="55">
        <f t="shared" si="2"/>
        <v>-1.1343633874437709E-2</v>
      </c>
    </row>
    <row r="28" spans="3:9" x14ac:dyDescent="0.2">
      <c r="C28" s="33">
        <v>2017</v>
      </c>
      <c r="D28" s="33" t="s">
        <v>22</v>
      </c>
      <c r="E28" s="30">
        <v>42893</v>
      </c>
      <c r="F28" s="37">
        <v>135.6</v>
      </c>
      <c r="G28" s="54">
        <f t="shared" si="1"/>
        <v>3.039513677811545E-2</v>
      </c>
      <c r="H28" s="37">
        <f t="shared" si="0"/>
        <v>509.5</v>
      </c>
      <c r="I28" s="55">
        <f t="shared" si="2"/>
        <v>3.9269585705881127E-4</v>
      </c>
    </row>
    <row r="29" spans="3:9" x14ac:dyDescent="0.2">
      <c r="C29" s="33">
        <v>2017</v>
      </c>
      <c r="D29" s="33" t="s">
        <v>23</v>
      </c>
      <c r="E29" s="30">
        <v>42983</v>
      </c>
      <c r="F29" s="37">
        <v>124.2</v>
      </c>
      <c r="G29" s="54">
        <f t="shared" si="1"/>
        <v>-6.3999999999999613E-3</v>
      </c>
      <c r="H29" s="37">
        <f t="shared" si="0"/>
        <v>508.7</v>
      </c>
      <c r="I29" s="55">
        <f t="shared" si="2"/>
        <v>4.7402725656726652E-3</v>
      </c>
    </row>
    <row r="30" spans="3:9" x14ac:dyDescent="0.2">
      <c r="C30" s="33">
        <v>2017</v>
      </c>
      <c r="D30" s="33" t="s">
        <v>24</v>
      </c>
      <c r="E30" s="30">
        <v>43073</v>
      </c>
      <c r="F30" s="37">
        <v>127.8</v>
      </c>
      <c r="G30" s="54">
        <f t="shared" si="1"/>
        <v>2.6506024096385472E-2</v>
      </c>
      <c r="H30" s="37">
        <f t="shared" si="0"/>
        <v>512</v>
      </c>
      <c r="I30" s="55">
        <f t="shared" si="2"/>
        <v>1.205771891678209E-2</v>
      </c>
    </row>
    <row r="31" spans="3:9" x14ac:dyDescent="0.2">
      <c r="C31" s="33">
        <v>2018</v>
      </c>
      <c r="D31" s="33" t="s">
        <v>21</v>
      </c>
      <c r="E31" s="30">
        <v>43189</v>
      </c>
      <c r="F31" s="37">
        <v>125.4</v>
      </c>
      <c r="G31" s="54">
        <f t="shared" si="1"/>
        <v>8.0385852090032461E-3</v>
      </c>
      <c r="H31" s="37">
        <f t="shared" si="0"/>
        <v>513</v>
      </c>
      <c r="I31" s="55">
        <f t="shared" si="2"/>
        <v>1.4836795252225476E-2</v>
      </c>
    </row>
    <row r="32" spans="3:9" x14ac:dyDescent="0.2">
      <c r="C32" s="33">
        <v>2018</v>
      </c>
      <c r="D32" s="33" t="s">
        <v>22</v>
      </c>
      <c r="E32" s="30">
        <v>43279</v>
      </c>
      <c r="F32" s="37">
        <v>149.6</v>
      </c>
      <c r="G32" s="54">
        <f t="shared" si="1"/>
        <v>0.10324483775811211</v>
      </c>
      <c r="H32" s="37">
        <f t="shared" si="0"/>
        <v>527</v>
      </c>
      <c r="I32" s="55">
        <f t="shared" si="2"/>
        <v>3.4347399411187363E-2</v>
      </c>
    </row>
    <row r="33" spans="3:9" x14ac:dyDescent="0.2">
      <c r="C33" s="33">
        <v>2018</v>
      </c>
      <c r="D33" s="33" t="s">
        <v>23</v>
      </c>
      <c r="E33" s="30">
        <v>43369</v>
      </c>
      <c r="F33" s="37">
        <v>137.6</v>
      </c>
      <c r="G33" s="54">
        <f t="shared" si="1"/>
        <v>0.10789049919484706</v>
      </c>
      <c r="H33" s="37">
        <f t="shared" si="0"/>
        <v>540.4</v>
      </c>
      <c r="I33" s="55">
        <f t="shared" si="2"/>
        <v>6.2315706703361506E-2</v>
      </c>
    </row>
    <row r="34" spans="3:9" x14ac:dyDescent="0.2">
      <c r="C34" s="33">
        <v>2018</v>
      </c>
      <c r="D34" s="33" t="s">
        <v>24</v>
      </c>
      <c r="E34" s="30">
        <v>43459</v>
      </c>
      <c r="F34" s="37">
        <v>140.30000000000001</v>
      </c>
      <c r="G34" s="54">
        <f t="shared" si="1"/>
        <v>9.7809076682316309E-2</v>
      </c>
      <c r="H34" s="37">
        <f t="shared" si="0"/>
        <v>552.90000000000009</v>
      </c>
      <c r="I34" s="55">
        <f t="shared" si="2"/>
        <v>7.9882812500000178E-2</v>
      </c>
    </row>
    <row r="35" spans="3:9" x14ac:dyDescent="0.2">
      <c r="C35" s="33">
        <v>2019</v>
      </c>
      <c r="D35" s="33" t="s">
        <v>21</v>
      </c>
      <c r="E35" s="30">
        <v>43549</v>
      </c>
      <c r="F35" s="37">
        <v>134.4</v>
      </c>
      <c r="G35" s="54">
        <f t="shared" si="1"/>
        <v>7.1770334928229707E-2</v>
      </c>
      <c r="H35" s="37">
        <f t="shared" si="0"/>
        <v>561.9</v>
      </c>
      <c r="I35" s="55">
        <f t="shared" si="2"/>
        <v>9.5321637426900585E-2</v>
      </c>
    </row>
    <row r="36" spans="3:9" x14ac:dyDescent="0.2">
      <c r="C36" s="33">
        <v>2019</v>
      </c>
      <c r="D36" s="33" t="s">
        <v>22</v>
      </c>
      <c r="E36" s="30">
        <v>43639</v>
      </c>
      <c r="F36" s="37">
        <v>198</v>
      </c>
      <c r="G36" s="54">
        <f t="shared" si="1"/>
        <v>0.32352941176470584</v>
      </c>
      <c r="H36" s="37">
        <f t="shared" si="0"/>
        <v>610.29999999999995</v>
      </c>
      <c r="I36" s="55">
        <f t="shared" si="2"/>
        <v>0.15806451612903216</v>
      </c>
    </row>
    <row r="37" spans="3:9" x14ac:dyDescent="0.2">
      <c r="C37" s="33">
        <v>2019</v>
      </c>
      <c r="D37" s="33" t="s">
        <v>23</v>
      </c>
      <c r="E37" s="30">
        <v>43729</v>
      </c>
      <c r="F37" s="37">
        <v>169.3</v>
      </c>
      <c r="G37" s="54">
        <f t="shared" si="1"/>
        <v>0.23037790697674443</v>
      </c>
      <c r="H37" s="37">
        <f t="shared" si="0"/>
        <v>642</v>
      </c>
      <c r="I37" s="55">
        <f t="shared" si="2"/>
        <v>0.1880088823094006</v>
      </c>
    </row>
    <row r="38" spans="3:9" x14ac:dyDescent="0.2">
      <c r="C38" s="33">
        <v>2019</v>
      </c>
      <c r="D38" s="33" t="s">
        <v>24</v>
      </c>
      <c r="E38" s="30">
        <v>43819</v>
      </c>
      <c r="F38" s="37">
        <v>177.6</v>
      </c>
      <c r="G38" s="54">
        <f t="shared" si="1"/>
        <v>0.26585887384176754</v>
      </c>
      <c r="H38" s="37">
        <f t="shared" si="0"/>
        <v>679.3</v>
      </c>
      <c r="I38" s="55">
        <f t="shared" si="2"/>
        <v>0.22861276903599181</v>
      </c>
    </row>
    <row r="39" spans="3:9" x14ac:dyDescent="0.2">
      <c r="C39" s="33">
        <v>2020</v>
      </c>
      <c r="D39" s="33" t="s">
        <v>21</v>
      </c>
      <c r="E39" s="30">
        <v>43909</v>
      </c>
      <c r="F39" s="37">
        <v>157.5</v>
      </c>
      <c r="G39" s="54">
        <f t="shared" si="1"/>
        <v>0.171875</v>
      </c>
      <c r="H39" s="37">
        <f t="shared" si="0"/>
        <v>702.4</v>
      </c>
      <c r="I39" s="55">
        <f t="shared" si="2"/>
        <v>0.2500444919024738</v>
      </c>
    </row>
    <row r="40" spans="3:9" x14ac:dyDescent="0.2">
      <c r="C40" s="33">
        <v>2020</v>
      </c>
      <c r="D40" s="33" t="s">
        <v>22</v>
      </c>
      <c r="E40" s="30">
        <v>43999</v>
      </c>
      <c r="F40" s="37">
        <v>176.4</v>
      </c>
      <c r="G40" s="54">
        <f t="shared" si="1"/>
        <v>-0.10909090909090902</v>
      </c>
      <c r="H40" s="37">
        <f t="shared" si="0"/>
        <v>680.8</v>
      </c>
      <c r="I40" s="55">
        <f t="shared" si="2"/>
        <v>0.11551695887268565</v>
      </c>
    </row>
    <row r="41" spans="3:9" x14ac:dyDescent="0.2">
      <c r="C41" s="33">
        <v>2020</v>
      </c>
      <c r="D41" s="33" t="s">
        <v>23</v>
      </c>
      <c r="E41" s="30">
        <v>44089</v>
      </c>
      <c r="F41" s="37">
        <v>155</v>
      </c>
      <c r="G41" s="54">
        <f t="shared" si="1"/>
        <v>-8.446544595392802E-2</v>
      </c>
      <c r="H41" s="37">
        <f t="shared" si="0"/>
        <v>666.5</v>
      </c>
      <c r="I41" s="55">
        <f t="shared" si="2"/>
        <v>3.8161993769470381E-2</v>
      </c>
    </row>
    <row r="42" spans="3:9" x14ac:dyDescent="0.2">
      <c r="C42" s="33">
        <v>2020</v>
      </c>
      <c r="D42" s="33" t="s">
        <v>24</v>
      </c>
      <c r="E42" s="30">
        <v>44179</v>
      </c>
      <c r="F42" s="37">
        <v>172.3</v>
      </c>
      <c r="G42" s="54">
        <f t="shared" si="1"/>
        <v>-2.9842342342342287E-2</v>
      </c>
      <c r="H42" s="37">
        <f t="shared" si="0"/>
        <v>661.2</v>
      </c>
      <c r="I42" s="55">
        <f t="shared" si="2"/>
        <v>-2.6645075813337082E-2</v>
      </c>
    </row>
    <row r="43" spans="3:9" x14ac:dyDescent="0.2">
      <c r="C43" s="33">
        <v>2021</v>
      </c>
      <c r="D43" s="33" t="s">
        <v>21</v>
      </c>
      <c r="E43" s="30">
        <v>44269</v>
      </c>
      <c r="F43" s="37">
        <v>163.30000000000001</v>
      </c>
      <c r="G43" s="54">
        <f t="shared" si="1"/>
        <v>3.6825396825396872E-2</v>
      </c>
      <c r="H43" s="37">
        <f t="shared" si="0"/>
        <v>667</v>
      </c>
      <c r="I43" s="55">
        <f t="shared" si="2"/>
        <v>-5.0398633257403125E-2</v>
      </c>
    </row>
    <row r="44" spans="3:9" x14ac:dyDescent="0.2">
      <c r="C44" s="33">
        <v>2021</v>
      </c>
      <c r="D44" s="33" t="s">
        <v>22</v>
      </c>
      <c r="E44" s="30">
        <v>44359</v>
      </c>
      <c r="F44" s="37">
        <v>186.8</v>
      </c>
      <c r="G44" s="54">
        <f>+F44/F40-1</f>
        <v>5.8956916099773382E-2</v>
      </c>
      <c r="H44" s="37">
        <f t="shared" si="0"/>
        <v>677.40000000000009</v>
      </c>
      <c r="I44" s="55">
        <f t="shared" si="2"/>
        <v>-4.9941245593417838E-3</v>
      </c>
    </row>
    <row r="45" spans="3:9" x14ac:dyDescent="0.2">
      <c r="C45" s="33">
        <v>2021</v>
      </c>
      <c r="D45" s="33" t="s">
        <v>23</v>
      </c>
      <c r="E45" s="30">
        <v>44449</v>
      </c>
      <c r="F45" s="37">
        <v>172.4</v>
      </c>
      <c r="G45" s="54">
        <f>+F45/F41-1</f>
        <v>0.11225806451612907</v>
      </c>
      <c r="H45" s="37">
        <f t="shared" si="0"/>
        <v>694.80000000000007</v>
      </c>
      <c r="I45" s="55">
        <f t="shared" si="2"/>
        <v>4.2460615153788517E-2</v>
      </c>
    </row>
    <row r="46" spans="3:9" x14ac:dyDescent="0.2">
      <c r="C46" s="33">
        <v>2021</v>
      </c>
      <c r="D46" s="33" t="s">
        <v>24</v>
      </c>
      <c r="E46" s="30">
        <v>44539</v>
      </c>
      <c r="F46" s="37">
        <v>169.6</v>
      </c>
      <c r="G46" s="54">
        <f t="shared" ref="G46:G49" si="3">+F46/F42-1</f>
        <v>-1.5670342426001294E-2</v>
      </c>
      <c r="H46" s="37">
        <f t="shared" si="0"/>
        <v>692.1</v>
      </c>
      <c r="I46" s="55">
        <f t="shared" si="2"/>
        <v>4.6733212341197872E-2</v>
      </c>
    </row>
    <row r="47" spans="3:9" x14ac:dyDescent="0.2">
      <c r="C47" s="33">
        <v>2022</v>
      </c>
      <c r="D47" s="33" t="s">
        <v>21</v>
      </c>
      <c r="E47" s="30">
        <v>44629</v>
      </c>
      <c r="F47" s="37">
        <v>163.69999999999999</v>
      </c>
      <c r="G47" s="54">
        <f t="shared" si="3"/>
        <v>2.4494794856091406E-3</v>
      </c>
      <c r="H47" s="37">
        <f t="shared" si="0"/>
        <v>692.5</v>
      </c>
      <c r="I47" s="55">
        <f t="shared" si="2"/>
        <v>3.8230884557721057E-2</v>
      </c>
    </row>
    <row r="48" spans="3:9" x14ac:dyDescent="0.2">
      <c r="C48" s="33">
        <v>2022</v>
      </c>
      <c r="D48" s="33" t="s">
        <v>22</v>
      </c>
      <c r="E48" s="30">
        <v>44719</v>
      </c>
      <c r="F48" s="37">
        <v>181.6</v>
      </c>
      <c r="G48" s="54">
        <f t="shared" si="3"/>
        <v>-2.7837259100642497E-2</v>
      </c>
      <c r="H48" s="37">
        <f t="shared" si="0"/>
        <v>687.3</v>
      </c>
      <c r="I48" s="55">
        <f t="shared" si="2"/>
        <v>1.4614703277236352E-2</v>
      </c>
    </row>
    <row r="49" spans="2:16" x14ac:dyDescent="0.2">
      <c r="C49" s="33">
        <v>2022</v>
      </c>
      <c r="D49" s="33" t="s">
        <v>23</v>
      </c>
      <c r="E49" s="30">
        <v>44809</v>
      </c>
      <c r="F49" s="37">
        <v>154.69999999999999</v>
      </c>
      <c r="G49" s="54">
        <f t="shared" si="3"/>
        <v>-0.10266821345707666</v>
      </c>
      <c r="H49" s="37">
        <f t="shared" si="0"/>
        <v>669.59999999999991</v>
      </c>
      <c r="I49" s="55">
        <f t="shared" si="2"/>
        <v>-3.6269430051813711E-2</v>
      </c>
    </row>
    <row r="50" spans="2:16" ht="14.25" x14ac:dyDescent="0.2">
      <c r="C50" s="33" t="s">
        <v>59</v>
      </c>
      <c r="D50" s="33" t="s">
        <v>24</v>
      </c>
      <c r="E50" s="30">
        <v>44899</v>
      </c>
      <c r="F50" s="57">
        <v>179.93516540527344</v>
      </c>
      <c r="G50" s="54">
        <f>+F50/F42-1</f>
        <v>4.4313206066589839E-2</v>
      </c>
      <c r="H50" s="37">
        <f t="shared" si="0"/>
        <v>679.93516540527344</v>
      </c>
      <c r="I50" s="77">
        <f t="shared" si="2"/>
        <v>-1.7576700758165864E-2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2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7" t="s">
        <v>42</v>
      </c>
      <c r="D58" s="41"/>
      <c r="E58" s="42"/>
      <c r="F58" s="48">
        <v>2013</v>
      </c>
      <c r="G58" s="48">
        <v>2014</v>
      </c>
      <c r="H58" s="48">
        <v>2015</v>
      </c>
      <c r="I58" s="48">
        <v>2016</v>
      </c>
      <c r="J58" s="48">
        <v>2017</v>
      </c>
      <c r="K58" s="48">
        <v>2018</v>
      </c>
      <c r="L58" s="48">
        <v>2019</v>
      </c>
      <c r="M58" s="48">
        <v>2020</v>
      </c>
      <c r="N58" s="48">
        <v>2021</v>
      </c>
    </row>
    <row r="59" spans="2:16" x14ac:dyDescent="0.2">
      <c r="C59" s="38" t="s">
        <v>43</v>
      </c>
      <c r="D59" s="39"/>
      <c r="E59" s="40"/>
      <c r="F59" s="43">
        <v>292066</v>
      </c>
      <c r="G59" s="43">
        <v>424929</v>
      </c>
      <c r="H59" s="43">
        <v>292037</v>
      </c>
      <c r="I59" s="43">
        <v>275981</v>
      </c>
      <c r="J59" s="43">
        <v>371036</v>
      </c>
      <c r="K59" s="43">
        <v>522997</v>
      </c>
      <c r="L59" s="43">
        <v>511025</v>
      </c>
      <c r="M59" s="43">
        <v>462752</v>
      </c>
      <c r="N59" s="43">
        <v>447690</v>
      </c>
    </row>
    <row r="60" spans="2:16" x14ac:dyDescent="0.2">
      <c r="C60" s="38" t="s">
        <v>44</v>
      </c>
      <c r="D60" s="39"/>
      <c r="E60" s="40"/>
      <c r="F60" s="43">
        <v>27930</v>
      </c>
      <c r="G60" s="43">
        <v>25597</v>
      </c>
      <c r="H60" s="43">
        <v>19889</v>
      </c>
      <c r="I60" s="43">
        <v>17677</v>
      </c>
      <c r="J60" s="43">
        <v>11865</v>
      </c>
      <c r="K60" s="43">
        <v>63021</v>
      </c>
      <c r="L60" s="43">
        <v>127960</v>
      </c>
      <c r="M60" s="43">
        <v>77323</v>
      </c>
      <c r="N60" s="43">
        <v>62475</v>
      </c>
    </row>
    <row r="61" spans="2:16" x14ac:dyDescent="0.2">
      <c r="C61" s="38" t="s">
        <v>45</v>
      </c>
      <c r="D61" s="39"/>
      <c r="E61" s="40"/>
      <c r="F61" s="43">
        <v>2026240</v>
      </c>
      <c r="G61" s="43">
        <v>2185062</v>
      </c>
      <c r="H61" s="43">
        <v>2774550</v>
      </c>
      <c r="I61" s="43">
        <v>2459515</v>
      </c>
      <c r="J61" s="43">
        <v>2248944</v>
      </c>
      <c r="K61" s="43">
        <v>2494723</v>
      </c>
      <c r="L61" s="43">
        <v>3970798</v>
      </c>
      <c r="M61" s="43">
        <v>4322860</v>
      </c>
      <c r="N61" s="43">
        <v>4195749</v>
      </c>
    </row>
    <row r="62" spans="2:16" x14ac:dyDescent="0.2">
      <c r="C62" s="38" t="s">
        <v>46</v>
      </c>
      <c r="D62" s="39"/>
      <c r="E62" s="40"/>
      <c r="F62" s="43">
        <v>290402</v>
      </c>
      <c r="G62" s="43">
        <v>287575</v>
      </c>
      <c r="H62" s="43">
        <v>282894</v>
      </c>
      <c r="I62" s="43">
        <v>277678</v>
      </c>
      <c r="J62" s="43">
        <v>277443</v>
      </c>
      <c r="K62" s="43">
        <v>289886</v>
      </c>
      <c r="L62" s="43">
        <v>298180</v>
      </c>
      <c r="M62" s="43">
        <v>258812</v>
      </c>
      <c r="N62" s="43">
        <v>308299</v>
      </c>
    </row>
    <row r="63" spans="2:16" x14ac:dyDescent="0.2">
      <c r="C63" s="38" t="s">
        <v>47</v>
      </c>
      <c r="D63" s="39"/>
      <c r="E63" s="40"/>
      <c r="F63" s="43">
        <v>63891</v>
      </c>
      <c r="G63" s="43">
        <v>66226</v>
      </c>
      <c r="H63" s="43">
        <v>62944</v>
      </c>
      <c r="I63" s="43">
        <v>68463</v>
      </c>
      <c r="J63" s="43">
        <v>70657</v>
      </c>
      <c r="K63" s="43">
        <v>73636</v>
      </c>
      <c r="L63" s="43">
        <v>71541</v>
      </c>
      <c r="M63" s="43">
        <v>71579</v>
      </c>
      <c r="N63" s="43">
        <v>71769</v>
      </c>
    </row>
    <row r="64" spans="2:16" x14ac:dyDescent="0.2">
      <c r="C64" s="38" t="s">
        <v>48</v>
      </c>
      <c r="D64" s="39"/>
      <c r="E64" s="40"/>
      <c r="F64" s="43">
        <v>522367</v>
      </c>
      <c r="G64" s="43">
        <v>470903</v>
      </c>
      <c r="H64" s="43">
        <v>435889</v>
      </c>
      <c r="I64" s="43">
        <v>580025</v>
      </c>
      <c r="J64" s="43">
        <v>682178</v>
      </c>
      <c r="K64" s="43">
        <v>628304</v>
      </c>
      <c r="L64" s="43">
        <v>615568</v>
      </c>
      <c r="M64" s="43">
        <v>513264</v>
      </c>
      <c r="N64" s="43">
        <v>674044</v>
      </c>
    </row>
    <row r="65" spans="2:15" x14ac:dyDescent="0.2">
      <c r="C65" s="38" t="s">
        <v>49</v>
      </c>
      <c r="D65" s="39"/>
      <c r="E65" s="40"/>
      <c r="F65" s="43">
        <v>694065</v>
      </c>
      <c r="G65" s="43">
        <v>704217</v>
      </c>
      <c r="H65" s="43">
        <v>718710</v>
      </c>
      <c r="I65" s="43">
        <v>730937</v>
      </c>
      <c r="J65" s="43">
        <v>739390</v>
      </c>
      <c r="K65" s="43">
        <v>752566</v>
      </c>
      <c r="L65" s="43">
        <v>770812</v>
      </c>
      <c r="M65" s="43">
        <v>656957</v>
      </c>
      <c r="N65" s="43">
        <v>754965</v>
      </c>
    </row>
    <row r="66" spans="2:15" x14ac:dyDescent="0.2">
      <c r="C66" s="38" t="s">
        <v>50</v>
      </c>
      <c r="D66" s="39"/>
      <c r="E66" s="40"/>
      <c r="F66" s="43">
        <v>426847</v>
      </c>
      <c r="G66" s="43">
        <v>442351</v>
      </c>
      <c r="H66" s="43">
        <v>455790</v>
      </c>
      <c r="I66" s="43">
        <v>468440</v>
      </c>
      <c r="J66" s="43">
        <v>490435</v>
      </c>
      <c r="K66" s="43">
        <v>516648</v>
      </c>
      <c r="L66" s="43">
        <v>529531</v>
      </c>
      <c r="M66" s="43">
        <v>377640</v>
      </c>
      <c r="N66" s="43">
        <v>435335</v>
      </c>
    </row>
    <row r="67" spans="2:15" x14ac:dyDescent="0.2">
      <c r="C67" s="38" t="s">
        <v>51</v>
      </c>
      <c r="D67" s="39"/>
      <c r="E67" s="40"/>
      <c r="F67" s="43">
        <v>102790</v>
      </c>
      <c r="G67" s="43">
        <v>106683</v>
      </c>
      <c r="H67" s="43">
        <v>109939</v>
      </c>
      <c r="I67" s="43">
        <v>111249</v>
      </c>
      <c r="J67" s="43">
        <v>112738</v>
      </c>
      <c r="K67" s="43">
        <v>117439</v>
      </c>
      <c r="L67" s="43">
        <v>121464</v>
      </c>
      <c r="M67" s="43">
        <v>60169</v>
      </c>
      <c r="N67" s="43">
        <v>86290</v>
      </c>
    </row>
    <row r="68" spans="2:15" x14ac:dyDescent="0.2">
      <c r="C68" s="38" t="s">
        <v>52</v>
      </c>
      <c r="D68" s="39"/>
      <c r="E68" s="40"/>
      <c r="F68" s="43">
        <v>158907</v>
      </c>
      <c r="G68" s="43">
        <v>172781</v>
      </c>
      <c r="H68" s="43">
        <v>190728</v>
      </c>
      <c r="I68" s="43">
        <v>215896</v>
      </c>
      <c r="J68" s="43">
        <v>243107</v>
      </c>
      <c r="K68" s="43">
        <v>259710</v>
      </c>
      <c r="L68" s="43">
        <v>279746</v>
      </c>
      <c r="M68" s="43">
        <v>295965</v>
      </c>
      <c r="N68" s="43">
        <v>315193</v>
      </c>
    </row>
    <row r="69" spans="2:15" x14ac:dyDescent="0.2">
      <c r="C69" s="38" t="s">
        <v>53</v>
      </c>
      <c r="D69" s="39"/>
      <c r="E69" s="40"/>
      <c r="F69" s="43">
        <v>269117</v>
      </c>
      <c r="G69" s="43">
        <v>277543</v>
      </c>
      <c r="H69" s="43">
        <v>288256</v>
      </c>
      <c r="I69" s="43">
        <v>303029</v>
      </c>
      <c r="J69" s="43">
        <v>310775</v>
      </c>
      <c r="K69" s="43">
        <v>318701</v>
      </c>
      <c r="L69" s="43">
        <v>324753</v>
      </c>
      <c r="M69" s="43">
        <v>336070</v>
      </c>
      <c r="N69" s="43">
        <v>342894</v>
      </c>
    </row>
    <row r="70" spans="2:15" x14ac:dyDescent="0.2">
      <c r="C70" s="38" t="s">
        <v>54</v>
      </c>
      <c r="D70" s="39"/>
      <c r="E70" s="40"/>
      <c r="F70" s="43">
        <v>907227</v>
      </c>
      <c r="G70" s="43">
        <v>930171</v>
      </c>
      <c r="H70" s="43">
        <v>966777</v>
      </c>
      <c r="I70" s="43">
        <v>997358</v>
      </c>
      <c r="J70" s="43">
        <v>1026147</v>
      </c>
      <c r="K70" s="43">
        <v>1073309</v>
      </c>
      <c r="L70" s="43">
        <v>1116094</v>
      </c>
      <c r="M70" s="43">
        <v>1071650</v>
      </c>
      <c r="N70" s="43">
        <v>1157998</v>
      </c>
    </row>
    <row r="71" spans="2:15" x14ac:dyDescent="0.2">
      <c r="C71" s="46" t="s">
        <v>55</v>
      </c>
      <c r="D71" s="44"/>
      <c r="E71" s="45"/>
      <c r="F71" s="50">
        <v>5781849</v>
      </c>
      <c r="G71" s="50">
        <v>6094038</v>
      </c>
      <c r="H71" s="50">
        <v>6598403</v>
      </c>
      <c r="I71" s="50">
        <v>6506248</v>
      </c>
      <c r="J71" s="50">
        <v>6584715</v>
      </c>
      <c r="K71" s="50">
        <v>7110940</v>
      </c>
      <c r="L71" s="50">
        <v>8737472</v>
      </c>
      <c r="M71" s="50">
        <v>8505041</v>
      </c>
      <c r="N71" s="50">
        <v>8852701</v>
      </c>
    </row>
    <row r="72" spans="2:15" x14ac:dyDescent="0.2">
      <c r="G72" s="58">
        <f t="shared" ref="G72:L72" si="4">+G71/F71-1</f>
        <v>5.3994665028436417E-2</v>
      </c>
      <c r="H72" s="58">
        <f t="shared" si="4"/>
        <v>8.2763678204829105E-2</v>
      </c>
      <c r="I72" s="58">
        <f t="shared" si="4"/>
        <v>-1.3966258199142989E-2</v>
      </c>
      <c r="J72" s="58">
        <f t="shared" si="4"/>
        <v>1.2060253467128801E-2</v>
      </c>
      <c r="K72" s="58">
        <f t="shared" si="4"/>
        <v>7.9916139119156959E-2</v>
      </c>
      <c r="L72" s="58">
        <f t="shared" si="4"/>
        <v>0.22873656647363072</v>
      </c>
      <c r="M72" s="58">
        <f>+M71/L71-1</f>
        <v>-2.6601630311376079E-2</v>
      </c>
      <c r="N72" s="58">
        <f>+N71/M71-1</f>
        <v>4.0876934044174584E-2</v>
      </c>
    </row>
    <row r="74" spans="2:15" x14ac:dyDescent="0.2">
      <c r="C74" s="26"/>
      <c r="D74" s="26"/>
      <c r="E74" s="26"/>
    </row>
    <row r="75" spans="2:15" ht="15" x14ac:dyDescent="0.25">
      <c r="B75" s="52" t="s">
        <v>56</v>
      </c>
      <c r="C75" s="36"/>
      <c r="D75" s="36"/>
      <c r="E75" s="36"/>
      <c r="F75" s="27"/>
      <c r="G75" s="31"/>
      <c r="H75" s="27"/>
      <c r="I75" s="27"/>
      <c r="J75" s="27"/>
      <c r="K75" s="27"/>
      <c r="L75" s="27"/>
      <c r="M75" s="27"/>
    </row>
    <row r="77" spans="2:15" x14ac:dyDescent="0.2">
      <c r="C77" s="47" t="s">
        <v>42</v>
      </c>
      <c r="D77" s="41"/>
      <c r="E77" s="42"/>
      <c r="F77" s="48">
        <v>2013</v>
      </c>
      <c r="G77" s="48">
        <v>2014</v>
      </c>
      <c r="H77" s="48">
        <v>2015</v>
      </c>
      <c r="I77" s="48">
        <v>2016</v>
      </c>
      <c r="J77" s="48">
        <v>2017</v>
      </c>
      <c r="K77" s="48">
        <v>2018</v>
      </c>
      <c r="L77" s="48">
        <v>2019</v>
      </c>
      <c r="M77" s="48">
        <v>2020</v>
      </c>
      <c r="N77" s="48">
        <v>2021</v>
      </c>
    </row>
    <row r="78" spans="2:15" x14ac:dyDescent="0.2">
      <c r="C78" s="38" t="s">
        <v>43</v>
      </c>
      <c r="D78" s="39"/>
      <c r="E78" s="40"/>
      <c r="F78" s="49">
        <v>5.0514290497728318</v>
      </c>
      <c r="G78" s="49">
        <v>6.9728642978596458</v>
      </c>
      <c r="H78" s="49">
        <v>4.4258739576833968</v>
      </c>
      <c r="I78" s="49">
        <v>4.2417842049672867</v>
      </c>
      <c r="J78" s="49">
        <v>5.6348072771562627</v>
      </c>
      <c r="K78" s="49">
        <v>7.3548222879113032</v>
      </c>
      <c r="L78" s="49">
        <v>5.8486596580795913</v>
      </c>
      <c r="M78" s="49">
        <v>5.4409143941810516</v>
      </c>
      <c r="N78" s="37">
        <v>5.0571006521060635</v>
      </c>
      <c r="O78" s="26" t="s">
        <v>43</v>
      </c>
    </row>
    <row r="79" spans="2:15" x14ac:dyDescent="0.2">
      <c r="C79" s="38" t="s">
        <v>44</v>
      </c>
      <c r="D79" s="39"/>
      <c r="E79" s="40"/>
      <c r="F79" s="49">
        <v>0.48306346291644769</v>
      </c>
      <c r="G79" s="49">
        <v>0.42003348190477313</v>
      </c>
      <c r="H79" s="49">
        <v>0.3014214196980694</v>
      </c>
      <c r="I79" s="49">
        <v>0.27169268678353486</v>
      </c>
      <c r="J79" s="49">
        <v>0.18019003100361974</v>
      </c>
      <c r="K79" s="49">
        <v>0.88625413799019537</v>
      </c>
      <c r="L79" s="49">
        <v>1.4644968247108545</v>
      </c>
      <c r="M79" s="49">
        <v>0.90914317755787422</v>
      </c>
      <c r="N79" s="37">
        <v>0.70571682021114235</v>
      </c>
      <c r="O79" s="26" t="s">
        <v>44</v>
      </c>
    </row>
    <row r="80" spans="2:15" x14ac:dyDescent="0.2">
      <c r="C80" s="38" t="s">
        <v>45</v>
      </c>
      <c r="D80" s="39"/>
      <c r="E80" s="40"/>
      <c r="F80" s="49">
        <v>35.044844650906654</v>
      </c>
      <c r="G80" s="49">
        <v>35.85573309519895</v>
      </c>
      <c r="H80" s="49">
        <v>42.048810901668176</v>
      </c>
      <c r="I80" s="49">
        <v>37.802355520416683</v>
      </c>
      <c r="J80" s="49">
        <v>34.15400666543654</v>
      </c>
      <c r="K80" s="49">
        <v>35.082886369453263</v>
      </c>
      <c r="L80" s="49">
        <v>45.44561630640991</v>
      </c>
      <c r="M80" s="49">
        <v>50.827033050164019</v>
      </c>
      <c r="N80" s="37">
        <v>47.395128334278994</v>
      </c>
      <c r="O80" s="26" t="s">
        <v>45</v>
      </c>
    </row>
    <row r="81" spans="3:15" x14ac:dyDescent="0.2">
      <c r="C81" s="38" t="s">
        <v>46</v>
      </c>
      <c r="D81" s="39"/>
      <c r="E81" s="40"/>
      <c r="F81" s="49">
        <v>5.0226493289603376</v>
      </c>
      <c r="G81" s="49">
        <v>4.7189564620371582</v>
      </c>
      <c r="H81" s="49">
        <v>4.2873101264048286</v>
      </c>
      <c r="I81" s="49">
        <v>4.2678668258572374</v>
      </c>
      <c r="J81" s="49">
        <v>4.2134397616297745</v>
      </c>
      <c r="K81" s="49">
        <v>4.0766199686679956</v>
      </c>
      <c r="L81" s="49">
        <v>3.4126575741816398</v>
      </c>
      <c r="M81" s="49">
        <v>3.0430423557041055</v>
      </c>
      <c r="N81" s="37">
        <v>3.4825416559307718</v>
      </c>
      <c r="O81" s="26" t="s">
        <v>46</v>
      </c>
    </row>
    <row r="82" spans="3:15" x14ac:dyDescent="0.2">
      <c r="C82" s="38" t="s">
        <v>47</v>
      </c>
      <c r="D82" s="39"/>
      <c r="E82" s="40"/>
      <c r="F82" s="49">
        <v>1.1050271288648319</v>
      </c>
      <c r="G82" s="49">
        <v>1.0867342802916555</v>
      </c>
      <c r="H82" s="49">
        <v>0.95392779131556527</v>
      </c>
      <c r="I82" s="49">
        <v>1.0522654531459608</v>
      </c>
      <c r="J82" s="49">
        <v>1.0730456823112313</v>
      </c>
      <c r="K82" s="49">
        <v>1.0355311674687171</v>
      </c>
      <c r="L82" s="49">
        <v>0.8187837397361617</v>
      </c>
      <c r="M82" s="49">
        <v>0.84160676003795876</v>
      </c>
      <c r="N82" s="37">
        <v>0.81070172820701847</v>
      </c>
      <c r="O82" s="26" t="s">
        <v>47</v>
      </c>
    </row>
    <row r="83" spans="3:15" x14ac:dyDescent="0.2">
      <c r="C83" s="38" t="s">
        <v>48</v>
      </c>
      <c r="D83" s="39"/>
      <c r="E83" s="40"/>
      <c r="F83" s="49">
        <v>9.0346012149400643</v>
      </c>
      <c r="G83" s="49">
        <v>7.7272737715124187</v>
      </c>
      <c r="H83" s="49">
        <v>6.6059772341883329</v>
      </c>
      <c r="I83" s="49">
        <v>8.9148922697075186</v>
      </c>
      <c r="J83" s="49">
        <v>10.360023174883043</v>
      </c>
      <c r="K83" s="49">
        <v>8.8357376099362401</v>
      </c>
      <c r="L83" s="49">
        <v>7.0451499014818024</v>
      </c>
      <c r="M83" s="49">
        <v>6.0348209961598069</v>
      </c>
      <c r="N83" s="37">
        <v>7.6139926108427254</v>
      </c>
      <c r="O83" s="26" t="s">
        <v>48</v>
      </c>
    </row>
    <row r="84" spans="3:15" x14ac:dyDescent="0.2">
      <c r="C84" s="38" t="s">
        <v>49</v>
      </c>
      <c r="D84" s="39"/>
      <c r="E84" s="40"/>
      <c r="F84" s="49">
        <v>12.004204883247557</v>
      </c>
      <c r="G84" s="49">
        <v>11.555835391902709</v>
      </c>
      <c r="H84" s="49">
        <v>10.892181032289177</v>
      </c>
      <c r="I84" s="49">
        <v>11.234385778101295</v>
      </c>
      <c r="J84" s="49">
        <v>11.228883862095778</v>
      </c>
      <c r="K84" s="49">
        <v>10.583214033587684</v>
      </c>
      <c r="L84" s="49">
        <v>8.8219109600580126</v>
      </c>
      <c r="M84" s="49">
        <v>7.7243249033132235</v>
      </c>
      <c r="N84" s="37">
        <v>8.5280752168180083</v>
      </c>
      <c r="O84" s="26" t="s">
        <v>49</v>
      </c>
    </row>
    <row r="85" spans="3:15" x14ac:dyDescent="0.2">
      <c r="C85" s="38" t="s">
        <v>50</v>
      </c>
      <c r="D85" s="39"/>
      <c r="E85" s="40"/>
      <c r="F85" s="49">
        <v>7.3825345490689918</v>
      </c>
      <c r="G85" s="49">
        <v>7.2587502736280936</v>
      </c>
      <c r="H85" s="49">
        <v>6.9075805160733585</v>
      </c>
      <c r="I85" s="49">
        <v>7.1998485148429632</v>
      </c>
      <c r="J85" s="49">
        <v>7.4480824151083231</v>
      </c>
      <c r="K85" s="49">
        <v>7.2655373269919306</v>
      </c>
      <c r="L85" s="49">
        <v>6.0604600506874302</v>
      </c>
      <c r="M85" s="49">
        <v>4.4401902354145033</v>
      </c>
      <c r="N85" s="37">
        <v>4.9175387263164092</v>
      </c>
      <c r="O85" s="26" t="s">
        <v>50</v>
      </c>
    </row>
    <row r="86" spans="3:15" x14ac:dyDescent="0.2">
      <c r="C86" s="38" t="s">
        <v>51</v>
      </c>
      <c r="D86" s="39"/>
      <c r="E86" s="40"/>
      <c r="F86" s="49">
        <v>1.7778049893727765</v>
      </c>
      <c r="G86" s="49">
        <v>1.7506126479683914</v>
      </c>
      <c r="H86" s="49">
        <v>1.6661455809837622</v>
      </c>
      <c r="I86" s="49">
        <v>1.7098794881473933</v>
      </c>
      <c r="J86" s="49">
        <v>1.7121166216001755</v>
      </c>
      <c r="K86" s="49">
        <v>1.6515256773366109</v>
      </c>
      <c r="L86" s="49">
        <v>1.3901503775920541</v>
      </c>
      <c r="M86" s="49">
        <v>0.70745102816082839</v>
      </c>
      <c r="N86" s="37">
        <v>0.97473076296149608</v>
      </c>
      <c r="O86" s="26" t="s">
        <v>51</v>
      </c>
    </row>
    <row r="87" spans="3:15" x14ac:dyDescent="0.2">
      <c r="C87" s="38" t="s">
        <v>52</v>
      </c>
      <c r="D87" s="39"/>
      <c r="E87" s="40"/>
      <c r="F87" s="49">
        <v>2.7483768600667364</v>
      </c>
      <c r="G87" s="49">
        <v>2.8352465147083099</v>
      </c>
      <c r="H87" s="49">
        <v>2.8905175994858148</v>
      </c>
      <c r="I87" s="49">
        <v>3.3182872832391261</v>
      </c>
      <c r="J87" s="49">
        <v>3.6919897064641369</v>
      </c>
      <c r="K87" s="49">
        <v>3.6522597575004143</v>
      </c>
      <c r="L87" s="49">
        <v>3.2016812185492558</v>
      </c>
      <c r="M87" s="49">
        <v>3.4798774044710665</v>
      </c>
      <c r="N87" s="37">
        <v>3.5604161938825221</v>
      </c>
      <c r="O87" s="26" t="s">
        <v>52</v>
      </c>
    </row>
    <row r="88" spans="3:15" x14ac:dyDescent="0.2">
      <c r="C88" s="38" t="s">
        <v>53</v>
      </c>
      <c r="D88" s="39"/>
      <c r="E88" s="40"/>
      <c r="F88" s="49">
        <v>4.6545144987356126</v>
      </c>
      <c r="G88" s="49">
        <v>4.5543365499197739</v>
      </c>
      <c r="H88" s="49">
        <v>4.3685722136098688</v>
      </c>
      <c r="I88" s="49">
        <v>4.6575076756988052</v>
      </c>
      <c r="J88" s="49">
        <v>4.71964238391487</v>
      </c>
      <c r="K88" s="49">
        <v>4.481840656790804</v>
      </c>
      <c r="L88" s="49">
        <v>3.7167844429143808</v>
      </c>
      <c r="M88" s="49">
        <v>3.9514212806263957</v>
      </c>
      <c r="N88" s="37">
        <v>3.8733263441293229</v>
      </c>
      <c r="O88" s="26" t="s">
        <v>53</v>
      </c>
    </row>
    <row r="89" spans="3:15" x14ac:dyDescent="0.2">
      <c r="C89" s="38" t="s">
        <v>54</v>
      </c>
      <c r="D89" s="39"/>
      <c r="E89" s="40"/>
      <c r="F89" s="49">
        <v>15.690949383147156</v>
      </c>
      <c r="G89" s="49">
        <v>15.263623233068124</v>
      </c>
      <c r="H89" s="49">
        <v>14.65168162659965</v>
      </c>
      <c r="I89" s="49">
        <v>15.329234299092196</v>
      </c>
      <c r="J89" s="49">
        <v>15.583772418396242</v>
      </c>
      <c r="K89" s="49">
        <v>15.09377100636484</v>
      </c>
      <c r="L89" s="49">
        <v>12.773648945598909</v>
      </c>
      <c r="M89" s="49">
        <v>12.600174414209173</v>
      </c>
      <c r="N89" s="37">
        <v>13.080730954315525</v>
      </c>
    </row>
    <row r="90" spans="3:15" x14ac:dyDescent="0.2">
      <c r="C90" s="46" t="s">
        <v>55</v>
      </c>
      <c r="D90" s="44"/>
      <c r="E90" s="45"/>
      <c r="F90" s="51">
        <f>SUM(F78:F89)</f>
        <v>100.00000000000001</v>
      </c>
      <c r="G90" s="51">
        <f t="shared" ref="G90:N90" si="5">SUM(G78:G89)</f>
        <v>100</v>
      </c>
      <c r="H90" s="51">
        <f t="shared" si="5"/>
        <v>100</v>
      </c>
      <c r="I90" s="51">
        <f t="shared" si="5"/>
        <v>100.00000000000001</v>
      </c>
      <c r="J90" s="51">
        <f t="shared" si="5"/>
        <v>99.999999999999986</v>
      </c>
      <c r="K90" s="51">
        <f t="shared" si="5"/>
        <v>100</v>
      </c>
      <c r="L90" s="51">
        <f t="shared" si="5"/>
        <v>99.999999999999972</v>
      </c>
      <c r="M90" s="51">
        <f t="shared" si="5"/>
        <v>100.00000000000001</v>
      </c>
      <c r="N90" s="51">
        <f t="shared" si="5"/>
        <v>100.00000000000001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{C7960B1E-A6A6-4A26-B4A1-5E38E0F19CFD}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960B1E-A6A6-4A26-B4A1-5E38E0F19CF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Perucámaras </vt:lpstr>
      <vt:lpstr>Índice</vt:lpstr>
      <vt:lpstr>Macro Región Sur</vt:lpstr>
      <vt:lpstr>1. Arequipa</vt:lpstr>
      <vt:lpstr>2. Cusco</vt:lpstr>
      <vt:lpstr>3. Madre de Dios</vt:lpstr>
      <vt:lpstr>4. Moquegua</vt:lpstr>
      <vt:lpstr>5. Puno</vt:lpstr>
      <vt:lpstr>6. Tacna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2021-01-10T03:39:07Z</dcterms:created>
  <dcterms:modified xsi:type="dcterms:W3CDTF">2023-01-23T16:41:49Z</dcterms:modified>
  <cp:category/>
  <cp:contentStatus/>
</cp:coreProperties>
</file>